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5700" yWindow="470" windowWidth="20730" windowHeight="11760" activeTab="1"/>
  </bookViews>
  <sheets>
    <sheet name="lattice strain" sheetId="1" r:id="rId1"/>
    <sheet name="Residual stress" sheetId="9" r:id="rId2"/>
    <sheet name="Sheet3" sheetId="4" r:id="rId3"/>
  </sheets>
  <definedNames>
    <definedName name="_xlnm.Print_Area" localSheetId="1">'Residual stress'!$A$1:$M$31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3" i="9"/>
  <c r="E33" l="1"/>
  <c r="AL36" i="4"/>
  <c r="S12" i="1" s="1"/>
  <c r="AK36" i="4"/>
  <c r="R12" i="1" s="1"/>
  <c r="AL35" i="4"/>
  <c r="S11" i="1" s="1"/>
  <c r="AK35" i="4"/>
  <c r="R11" i="1" s="1"/>
  <c r="AL34" i="4"/>
  <c r="S10" i="1" s="1"/>
  <c r="AK34" i="4"/>
  <c r="R10" i="1" s="1"/>
  <c r="AL33" i="4"/>
  <c r="S9" i="1" s="1"/>
  <c r="AK33" i="4"/>
  <c r="R9" i="1" s="1"/>
  <c r="AL32" i="4"/>
  <c r="S8" i="1" s="1"/>
  <c r="AK32" i="4"/>
  <c r="R8" i="1" s="1"/>
  <c r="AL31" i="4"/>
  <c r="S7" i="1" s="1"/>
  <c r="AK31" i="4"/>
  <c r="R7" i="1" s="1"/>
  <c r="AL30" i="4"/>
  <c r="S6" i="1" s="1"/>
  <c r="AK30" i="4"/>
  <c r="R6" i="1" s="1"/>
  <c r="AL29" i="4"/>
  <c r="S5" i="1" s="1"/>
  <c r="AK29" i="4"/>
  <c r="R5" i="1" s="1"/>
  <c r="AL28" i="4"/>
  <c r="S4" i="1" s="1"/>
  <c r="AK28" i="4"/>
  <c r="R4" i="1" s="1"/>
  <c r="AL27" i="4"/>
  <c r="S3" i="1" s="1"/>
  <c r="AK27" i="4"/>
  <c r="R3" i="1" s="1"/>
  <c r="AL24" i="4"/>
  <c r="Q12" i="1" s="1"/>
  <c r="AK24" i="4"/>
  <c r="P12" i="1" s="1"/>
  <c r="AL23" i="4"/>
  <c r="Q11" i="1" s="1"/>
  <c r="AK23" i="4"/>
  <c r="P11" i="1" s="1"/>
  <c r="AL22" i="4"/>
  <c r="Q10" i="1" s="1"/>
  <c r="AK22" i="4"/>
  <c r="P10" i="1" s="1"/>
  <c r="AL21" i="4"/>
  <c r="Q9" i="1" s="1"/>
  <c r="AK21" i="4"/>
  <c r="P9" i="1" s="1"/>
  <c r="AL20" i="4"/>
  <c r="Q8" i="1" s="1"/>
  <c r="AK20" i="4"/>
  <c r="P8" i="1" s="1"/>
  <c r="AL19" i="4"/>
  <c r="Q7" i="1" s="1"/>
  <c r="AK19" i="4"/>
  <c r="P7" i="1" s="1"/>
  <c r="AL18" i="4"/>
  <c r="Q6" i="1" s="1"/>
  <c r="AK18" i="4"/>
  <c r="P6" i="1" s="1"/>
  <c r="AL17" i="4"/>
  <c r="Q5" i="1" s="1"/>
  <c r="AK17" i="4"/>
  <c r="P5" i="1" s="1"/>
  <c r="AL16" i="4"/>
  <c r="Q4" i="1" s="1"/>
  <c r="AK16" i="4"/>
  <c r="P4" i="1" s="1"/>
  <c r="AL15" i="4"/>
  <c r="Q3" i="1" s="1"/>
  <c r="AK15" i="4"/>
  <c r="P3" i="1" s="1"/>
  <c r="AL12" i="4"/>
  <c r="O12" i="1" s="1"/>
  <c r="AK12" i="4"/>
  <c r="N12" i="1" s="1"/>
  <c r="AL11" i="4"/>
  <c r="O11" i="1" s="1"/>
  <c r="AK11" i="4"/>
  <c r="N11" i="1" s="1"/>
  <c r="AL10" i="4"/>
  <c r="O10" i="1" s="1"/>
  <c r="AK10" i="4"/>
  <c r="N10" i="1" s="1"/>
  <c r="AL9" i="4"/>
  <c r="O9" i="1" s="1"/>
  <c r="AK9" i="4"/>
  <c r="N9" i="1" s="1"/>
  <c r="AL8" i="4"/>
  <c r="O8" i="1" s="1"/>
  <c r="AK8" i="4"/>
  <c r="N8" i="1" s="1"/>
  <c r="AL7" i="4"/>
  <c r="O7" i="1" s="1"/>
  <c r="AK7" i="4"/>
  <c r="N7" i="1" s="1"/>
  <c r="AL6" i="4"/>
  <c r="O6" i="1" s="1"/>
  <c r="AK6" i="4"/>
  <c r="N6" i="1" s="1"/>
  <c r="AL5" i="4"/>
  <c r="O5" i="1" s="1"/>
  <c r="AK5" i="4"/>
  <c r="N5" i="1" s="1"/>
  <c r="AL4" i="4"/>
  <c r="O4" i="1" s="1"/>
  <c r="AK4" i="4"/>
  <c r="N4" i="1" s="1"/>
  <c r="AL3" i="4"/>
  <c r="O3" i="1" s="1"/>
  <c r="AK3" i="4"/>
  <c r="N3" i="1" s="1"/>
  <c r="Y36" i="4"/>
  <c r="M12" i="1" s="1"/>
  <c r="X36" i="4"/>
  <c r="L12" i="1" s="1"/>
  <c r="Y35" i="4"/>
  <c r="M11" i="1" s="1"/>
  <c r="X35" i="4"/>
  <c r="L11" i="1" s="1"/>
  <c r="Y34" i="4"/>
  <c r="M10" i="1" s="1"/>
  <c r="X34" i="4"/>
  <c r="L10" i="1" s="1"/>
  <c r="Y33" i="4"/>
  <c r="M9" i="1" s="1"/>
  <c r="X33" i="4"/>
  <c r="L9" i="1" s="1"/>
  <c r="Y32" i="4"/>
  <c r="M8" i="1" s="1"/>
  <c r="X32" i="4"/>
  <c r="L8" i="1" s="1"/>
  <c r="Y31" i="4"/>
  <c r="M7" i="1" s="1"/>
  <c r="X31" i="4"/>
  <c r="L7" i="1" s="1"/>
  <c r="Y30" i="4"/>
  <c r="M6" i="1" s="1"/>
  <c r="X30" i="4"/>
  <c r="L6" i="1" s="1"/>
  <c r="Y29" i="4"/>
  <c r="M5" i="1" s="1"/>
  <c r="X29" i="4"/>
  <c r="L5" i="1" s="1"/>
  <c r="Y28" i="4"/>
  <c r="M4" i="1" s="1"/>
  <c r="X28" i="4"/>
  <c r="L4" i="1" s="1"/>
  <c r="Y27" i="4"/>
  <c r="M3" i="1" s="1"/>
  <c r="X27" i="4"/>
  <c r="L3" i="1" s="1"/>
  <c r="Y24" i="4"/>
  <c r="K12" i="1" s="1"/>
  <c r="X24" i="4"/>
  <c r="J12" i="1" s="1"/>
  <c r="Y23" i="4"/>
  <c r="K11" i="1" s="1"/>
  <c r="X23" i="4"/>
  <c r="J11" i="1" s="1"/>
  <c r="Y22" i="4"/>
  <c r="K10" i="1" s="1"/>
  <c r="X22" i="4"/>
  <c r="J10" i="1" s="1"/>
  <c r="Y21" i="4"/>
  <c r="K9" i="1" s="1"/>
  <c r="X21" i="4"/>
  <c r="J9" i="1" s="1"/>
  <c r="Y20" i="4"/>
  <c r="K8" i="1" s="1"/>
  <c r="X20" i="4"/>
  <c r="J8" i="1" s="1"/>
  <c r="Y19" i="4"/>
  <c r="K7" i="1" s="1"/>
  <c r="X19" i="4"/>
  <c r="J7" i="1" s="1"/>
  <c r="Y18" i="4"/>
  <c r="K6" i="1" s="1"/>
  <c r="X18" i="4"/>
  <c r="J6" i="1" s="1"/>
  <c r="Y17" i="4"/>
  <c r="K5" i="1" s="1"/>
  <c r="X17" i="4"/>
  <c r="J5" i="1" s="1"/>
  <c r="Y16" i="4"/>
  <c r="K4" i="1" s="1"/>
  <c r="X16" i="4"/>
  <c r="J4" i="1" s="1"/>
  <c r="Y15" i="4"/>
  <c r="K3" i="1" s="1"/>
  <c r="X15" i="4"/>
  <c r="J3" i="1" s="1"/>
  <c r="Y12" i="4"/>
  <c r="I12" i="1" s="1"/>
  <c r="X12" i="4"/>
  <c r="H12" i="1" s="1"/>
  <c r="Y11" i="4"/>
  <c r="I11" i="1" s="1"/>
  <c r="X11" i="4"/>
  <c r="H11" i="1" s="1"/>
  <c r="Y10" i="4"/>
  <c r="I10" i="1" s="1"/>
  <c r="X10" i="4"/>
  <c r="H10" i="1" s="1"/>
  <c r="Y9" i="4"/>
  <c r="I9" i="1" s="1"/>
  <c r="X9" i="4"/>
  <c r="H9" i="1" s="1"/>
  <c r="Y8" i="4"/>
  <c r="I8" i="1" s="1"/>
  <c r="X8" i="4"/>
  <c r="H8" i="1" s="1"/>
  <c r="Y7" i="4"/>
  <c r="I7" i="1" s="1"/>
  <c r="X7" i="4"/>
  <c r="H7" i="1" s="1"/>
  <c r="Y6" i="4"/>
  <c r="I6" i="1" s="1"/>
  <c r="X6" i="4"/>
  <c r="H6" i="1" s="1"/>
  <c r="Y5" i="4"/>
  <c r="I5" i="1" s="1"/>
  <c r="X5" i="4"/>
  <c r="H5" i="1" s="1"/>
  <c r="Y4" i="4"/>
  <c r="I4" i="1" s="1"/>
  <c r="X4" i="4"/>
  <c r="H4" i="1" s="1"/>
  <c r="Y3" i="4"/>
  <c r="I3" i="1" s="1"/>
  <c r="X3" i="4"/>
  <c r="H3" i="1" s="1"/>
  <c r="D4"/>
  <c r="L36" i="4"/>
  <c r="G12" i="1" s="1"/>
  <c r="K36" i="4"/>
  <c r="F12" i="1" s="1"/>
  <c r="L35" i="4"/>
  <c r="G11" i="1" s="1"/>
  <c r="K35" i="4"/>
  <c r="F11" i="1" s="1"/>
  <c r="L34" i="4"/>
  <c r="G10" i="1" s="1"/>
  <c r="K34" i="4"/>
  <c r="F10" i="1" s="1"/>
  <c r="L33" i="4"/>
  <c r="G9" i="1" s="1"/>
  <c r="K33" i="4"/>
  <c r="F9" i="1" s="1"/>
  <c r="L32" i="4"/>
  <c r="G8" i="1" s="1"/>
  <c r="K32" i="4"/>
  <c r="F8" i="1" s="1"/>
  <c r="L31" i="4"/>
  <c r="G7" i="1" s="1"/>
  <c r="K31" i="4"/>
  <c r="F7" i="1" s="1"/>
  <c r="L30" i="4"/>
  <c r="G6" i="1" s="1"/>
  <c r="K30" i="4"/>
  <c r="F6" i="1" s="1"/>
  <c r="L29" i="4"/>
  <c r="G5" i="1" s="1"/>
  <c r="K29" i="4"/>
  <c r="F5" i="1" s="1"/>
  <c r="L28" i="4"/>
  <c r="G4" i="1" s="1"/>
  <c r="K28" i="4"/>
  <c r="F4" i="1" s="1"/>
  <c r="L27" i="4"/>
  <c r="G3" i="1" s="1"/>
  <c r="K27" i="4"/>
  <c r="F3" i="1" s="1"/>
  <c r="L24" i="4"/>
  <c r="E12" i="1" s="1"/>
  <c r="K24" i="4"/>
  <c r="D12" i="1" s="1"/>
  <c r="L23" i="4"/>
  <c r="E11" i="1" s="1"/>
  <c r="K23" i="4"/>
  <c r="D11" i="1" s="1"/>
  <c r="L22" i="4"/>
  <c r="E10" i="1" s="1"/>
  <c r="K22" i="4"/>
  <c r="D10" i="1" s="1"/>
  <c r="L21" i="4"/>
  <c r="E9" i="1" s="1"/>
  <c r="K21" i="4"/>
  <c r="D9" i="1" s="1"/>
  <c r="L20" i="4"/>
  <c r="E8" i="1" s="1"/>
  <c r="K20" i="4"/>
  <c r="D8" i="1" s="1"/>
  <c r="L19" i="4"/>
  <c r="E7" i="1" s="1"/>
  <c r="K19" i="4"/>
  <c r="D7" i="1" s="1"/>
  <c r="L18" i="4"/>
  <c r="E6" i="1" s="1"/>
  <c r="K18" i="4"/>
  <c r="D6" i="1" s="1"/>
  <c r="L17" i="4"/>
  <c r="E5" i="1" s="1"/>
  <c r="K17" i="4"/>
  <c r="D5" i="1" s="1"/>
  <c r="L16" i="4"/>
  <c r="E4" i="1" s="1"/>
  <c r="K16" i="4"/>
  <c r="L15"/>
  <c r="E3" i="1" s="1"/>
  <c r="K15" i="4"/>
  <c r="D3" i="1" s="1"/>
  <c r="H12" i="9" l="1"/>
  <c r="R11"/>
  <c r="J4"/>
  <c r="L6"/>
  <c r="J8"/>
  <c r="L10"/>
  <c r="J12"/>
  <c r="L4"/>
  <c r="H8"/>
  <c r="J10"/>
  <c r="L12"/>
  <c r="H4"/>
  <c r="L8"/>
  <c r="R4"/>
  <c r="P6"/>
  <c r="R8"/>
  <c r="P10"/>
  <c r="R12"/>
  <c r="H3"/>
  <c r="K4"/>
  <c r="M6"/>
  <c r="K8"/>
  <c r="M10"/>
  <c r="K12"/>
  <c r="S4"/>
  <c r="Q6"/>
  <c r="S8"/>
  <c r="Q10"/>
  <c r="S12"/>
  <c r="J3"/>
  <c r="J5"/>
  <c r="L7"/>
  <c r="J9"/>
  <c r="L11"/>
  <c r="L3"/>
  <c r="L5"/>
  <c r="H9"/>
  <c r="J11"/>
  <c r="H5"/>
  <c r="L9"/>
  <c r="R3"/>
  <c r="R5"/>
  <c r="P7"/>
  <c r="R9"/>
  <c r="P11"/>
  <c r="P3"/>
  <c r="P5"/>
  <c r="R7"/>
  <c r="P9"/>
  <c r="N11"/>
  <c r="M5"/>
  <c r="N7"/>
  <c r="J7"/>
  <c r="M9"/>
  <c r="K3"/>
  <c r="K5"/>
  <c r="M7"/>
  <c r="K9"/>
  <c r="M11"/>
  <c r="M3"/>
  <c r="K7"/>
  <c r="I9"/>
  <c r="I5"/>
  <c r="K11"/>
  <c r="Q3"/>
  <c r="Q5"/>
  <c r="Q7"/>
  <c r="Q11"/>
  <c r="J6"/>
  <c r="S9"/>
  <c r="O9"/>
  <c r="Q9"/>
  <c r="S7"/>
  <c r="N10"/>
  <c r="N6"/>
  <c r="P12"/>
  <c r="P8"/>
  <c r="P4"/>
  <c r="R10"/>
  <c r="R6"/>
  <c r="O10"/>
  <c r="O6"/>
  <c r="Q12"/>
  <c r="Q8"/>
  <c r="Q4"/>
  <c r="S10"/>
  <c r="S6"/>
  <c r="O11"/>
  <c r="O7"/>
  <c r="S11"/>
  <c r="N3"/>
  <c r="N9"/>
  <c r="N5"/>
  <c r="O3"/>
  <c r="O5"/>
  <c r="S3"/>
  <c r="S5"/>
  <c r="N12"/>
  <c r="N8"/>
  <c r="N4"/>
  <c r="O12"/>
  <c r="O8"/>
  <c r="O4"/>
  <c r="I3"/>
  <c r="H11"/>
  <c r="H7"/>
  <c r="I11"/>
  <c r="I7"/>
  <c r="I12"/>
  <c r="I8"/>
  <c r="I4"/>
  <c r="K10"/>
  <c r="K6"/>
  <c r="M12"/>
  <c r="M8"/>
  <c r="M4"/>
  <c r="H10"/>
  <c r="H6"/>
  <c r="I10"/>
  <c r="I6"/>
  <c r="K4" i="4"/>
  <c r="B4" i="1" s="1"/>
  <c r="K5" i="4"/>
  <c r="B5" i="1" s="1"/>
  <c r="K6" i="4"/>
  <c r="B6" i="1" s="1"/>
  <c r="K7" i="4"/>
  <c r="B7" i="1" s="1"/>
  <c r="K8" i="4"/>
  <c r="B8" i="1" s="1"/>
  <c r="K9" i="4"/>
  <c r="B9" i="1" s="1"/>
  <c r="K10" i="4"/>
  <c r="B10" i="1" s="1"/>
  <c r="K11" i="4"/>
  <c r="B11" i="1" s="1"/>
  <c r="K12" i="4"/>
  <c r="B12" i="1" s="1"/>
  <c r="L4" i="4"/>
  <c r="C4" i="1" s="1"/>
  <c r="L5" i="4"/>
  <c r="C5" i="1" s="1"/>
  <c r="L6" i="4"/>
  <c r="C6" i="1" s="1"/>
  <c r="L7" i="4"/>
  <c r="C7" i="1" s="1"/>
  <c r="L8" i="4"/>
  <c r="C8" i="1" s="1"/>
  <c r="L9" i="4"/>
  <c r="C9" i="1" s="1"/>
  <c r="L10" i="4"/>
  <c r="C10" i="1" s="1"/>
  <c r="L11" i="4"/>
  <c r="C11" i="1" s="1"/>
  <c r="L12" i="4"/>
  <c r="C12" i="1" s="1"/>
  <c r="L3" i="4"/>
  <c r="C3" i="1" s="1"/>
  <c r="K3" i="4"/>
  <c r="B3" i="1" s="1"/>
  <c r="B3" i="9" s="1"/>
  <c r="E11" l="1"/>
  <c r="C11"/>
  <c r="G11"/>
  <c r="E7"/>
  <c r="C7"/>
  <c r="G7"/>
  <c r="D12"/>
  <c r="F12"/>
  <c r="B12"/>
  <c r="D8"/>
  <c r="F8"/>
  <c r="B8"/>
  <c r="D4"/>
  <c r="F4"/>
  <c r="B4"/>
  <c r="F3"/>
  <c r="D3"/>
  <c r="C10"/>
  <c r="G10"/>
  <c r="E10"/>
  <c r="C6"/>
  <c r="G6"/>
  <c r="E6"/>
  <c r="D11"/>
  <c r="F11"/>
  <c r="B11"/>
  <c r="D7"/>
  <c r="F7"/>
  <c r="B7"/>
  <c r="G3"/>
  <c r="E3"/>
  <c r="C3"/>
  <c r="G9"/>
  <c r="E9"/>
  <c r="C9"/>
  <c r="G5"/>
  <c r="E5"/>
  <c r="C5"/>
  <c r="F10"/>
  <c r="B10"/>
  <c r="D10"/>
  <c r="F6"/>
  <c r="B6"/>
  <c r="D6"/>
  <c r="G12"/>
  <c r="E12"/>
  <c r="C12"/>
  <c r="G8"/>
  <c r="E8"/>
  <c r="C8"/>
  <c r="G4"/>
  <c r="E4"/>
  <c r="C4"/>
  <c r="F9"/>
  <c r="B9"/>
  <c r="D9"/>
  <c r="F5"/>
  <c r="B5"/>
  <c r="D5"/>
</calcChain>
</file>

<file path=xl/comments1.xml><?xml version="1.0" encoding="utf-8"?>
<comments xmlns="http://schemas.openxmlformats.org/spreadsheetml/2006/main">
  <authors>
    <author>Autor</author>
  </authors>
  <commentList>
    <comment ref="B33" authorId="0">
      <text>
        <r>
          <rPr>
            <b/>
            <sz val="9"/>
            <color indexed="81"/>
            <rFont val="Tahoma"/>
            <family val="2"/>
          </rPr>
          <t>Autor:</t>
        </r>
        <r>
          <rPr>
            <sz val="9"/>
            <color indexed="81"/>
            <rFont val="Tahoma"/>
            <family val="2"/>
          </rPr>
          <t xml:space="preserve">
here you can modify the Elastic constants</t>
        </r>
      </text>
    </comment>
  </commentList>
</comments>
</file>

<file path=xl/comments2.xml><?xml version="1.0" encoding="utf-8"?>
<comments xmlns="http://schemas.openxmlformats.org/spreadsheetml/2006/main">
  <authors>
    <author>Autor</author>
  </authors>
  <commentList>
    <comment ref="B42" authorId="0">
      <text>
        <r>
          <rPr>
            <b/>
            <sz val="9"/>
            <color indexed="81"/>
            <rFont val="Tahoma"/>
            <family val="2"/>
          </rPr>
          <t>Autor:</t>
        </r>
        <r>
          <rPr>
            <sz val="9"/>
            <color indexed="81"/>
            <rFont val="Tahoma"/>
            <family val="2"/>
          </rPr>
          <t xml:space="preserve">
Here you can calculate lattice strain and error for other peaks, by copying the correspondign file (in red). You also need to copy the corresponding d0 line (in green). Currently this is done for {211}.</t>
        </r>
      </text>
    </comment>
  </commentList>
</comments>
</file>

<file path=xl/sharedStrings.xml><?xml version="1.0" encoding="utf-8"?>
<sst xmlns="http://schemas.openxmlformats.org/spreadsheetml/2006/main" count="167" uniqueCount="30">
  <si>
    <t>As-welded</t>
  </si>
  <si>
    <t>Vibration</t>
  </si>
  <si>
    <t>x</t>
  </si>
  <si>
    <t>y</t>
  </si>
  <si>
    <t>z</t>
  </si>
  <si>
    <t>#Run</t>
  </si>
  <si>
    <t>Q</t>
  </si>
  <si>
    <t>delta_Q</t>
  </si>
  <si>
    <t>d</t>
  </si>
  <si>
    <t>delta_d</t>
  </si>
  <si>
    <t>FWHM</t>
  </si>
  <si>
    <t>delta_FWHM</t>
  </si>
  <si>
    <t>I</t>
  </si>
  <si>
    <t>delta_I</t>
  </si>
  <si>
    <t>xerr</t>
  </si>
  <si>
    <t>yerr</t>
  </si>
  <si>
    <t>zerr</t>
  </si>
  <si>
    <t>position</t>
  </si>
  <si>
    <t>lattice strain</t>
  </si>
  <si>
    <t>error</t>
  </si>
  <si>
    <t>X</t>
  </si>
  <si>
    <t>Y</t>
  </si>
  <si>
    <t>Z</t>
  </si>
  <si>
    <t>Annealed</t>
  </si>
  <si>
    <t>d0</t>
  </si>
  <si>
    <t>comment</t>
  </si>
  <si>
    <t>E(MPa)</t>
  </si>
  <si>
    <t>v</t>
  </si>
  <si>
    <t>G</t>
  </si>
  <si>
    <t>lamda</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</si>
</sst>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9933"/>
        <bgColor indexed="64"/>
      </patternFill>
    </fill>
    <fill>
      <patternFill patternType="solid">
        <fgColor theme="2" tint="-0.249977111117893"/>
        <bgColor indexed="64"/>
      </patternFill>
    </fill>
    <fill>
      <patternFill patternType="solid">
        <fgColor rgb="FF0070C0"/>
        <bgColor indexed="64"/>
      </patternFill>
    </fill>
    <fill>
      <patternFill patternType="solid">
        <fgColor theme="5" tint="0.59999389629810485"/>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horizontal="center"/>
    </xf>
    <xf numFmtId="11" fontId="0" fillId="0" borderId="0" xfId="0" applyNumberFormat="1"/>
    <xf numFmtId="0" fontId="1" fillId="0" borderId="0" xfId="0" applyFont="1"/>
    <xf numFmtId="0" fontId="0" fillId="2" borderId="0" xfId="0" applyFill="1"/>
    <xf numFmtId="0" fontId="1" fillId="2" borderId="0" xfId="0" applyFont="1" applyFill="1" applyAlignment="1">
      <alignment horizontal="center"/>
    </xf>
    <xf numFmtId="0" fontId="1" fillId="2" borderId="0" xfId="0" applyFont="1" applyFill="1"/>
    <xf numFmtId="0" fontId="0" fillId="3" borderId="0" xfId="0" applyFill="1"/>
    <xf numFmtId="0" fontId="1" fillId="3" borderId="0" xfId="0" applyFont="1" applyFill="1"/>
    <xf numFmtId="0" fontId="0" fillId="4" borderId="0" xfId="0" applyFill="1"/>
    <xf numFmtId="0" fontId="0" fillId="5" borderId="0" xfId="0" applyFill="1"/>
    <xf numFmtId="0" fontId="0" fillId="6" borderId="0" xfId="0" applyFill="1"/>
    <xf numFmtId="0" fontId="0" fillId="7" borderId="0" xfId="0" applyFill="1"/>
    <xf numFmtId="11" fontId="0" fillId="7" borderId="0" xfId="0" applyNumberFormat="1" applyFill="1"/>
    <xf numFmtId="0" fontId="1" fillId="8" borderId="0" xfId="0" applyFont="1" applyFill="1"/>
    <xf numFmtId="0" fontId="0" fillId="8" borderId="0" xfId="0" applyFill="1"/>
    <xf numFmtId="11" fontId="0" fillId="8" borderId="0" xfId="0" applyNumberFormat="1" applyFill="1"/>
    <xf numFmtId="0" fontId="1" fillId="2" borderId="0" xfId="0" applyFont="1" applyFill="1" applyAlignment="1">
      <alignment horizontal="center"/>
    </xf>
    <xf numFmtId="0" fontId="1" fillId="3" borderId="0" xfId="0" applyFont="1" applyFill="1" applyAlignment="1">
      <alignment horizontal="center"/>
    </xf>
    <xf numFmtId="0" fontId="1"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strain'!$B$3:$B$12</c:f>
              <c:numCache>
                <c:formatCode>General</c:formatCode>
                <c:ptCount val="10"/>
                <c:pt idx="0">
                  <c:v>21.426662483541143</c:v>
                </c:pt>
                <c:pt idx="1">
                  <c:v>-170.58828289941846</c:v>
                </c:pt>
                <c:pt idx="2">
                  <c:v>-337.13959794569604</c:v>
                </c:pt>
                <c:pt idx="3">
                  <c:v>-419.05979782362039</c:v>
                </c:pt>
                <c:pt idx="4">
                  <c:v>-475.67785393961253</c:v>
                </c:pt>
                <c:pt idx="5">
                  <c:v>-561.48459991695461</c:v>
                </c:pt>
                <c:pt idx="6">
                  <c:v>-390.2922888733786</c:v>
                </c:pt>
                <c:pt idx="7">
                  <c:v>-316.46600118965893</c:v>
                </c:pt>
                <c:pt idx="8">
                  <c:v>-415.68378854006005</c:v>
                </c:pt>
                <c:pt idx="9">
                  <c:v>-476.32752553768393</c:v>
                </c:pt>
              </c:numCache>
            </c:numRef>
          </c:yVal>
          <c:extLst xmlns:c16r2="http://schemas.microsoft.com/office/drawing/2015/06/chart">
            <c:ext xmlns:c16="http://schemas.microsoft.com/office/drawing/2014/chart" uri="{C3380CC4-5D6E-409C-BE32-E72D297353CC}">
              <c16:uniqueId val="{00000008-52B8-44E6-97AF-FCCA7B1A669A}"/>
            </c:ext>
          </c:extLst>
        </c:ser>
        <c:ser>
          <c:idx val="1"/>
          <c:order val="1"/>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strain'!$F$3:$F$12</c:f>
              <c:numCache>
                <c:formatCode>General</c:formatCode>
                <c:ptCount val="10"/>
                <c:pt idx="0">
                  <c:v>313.90254279412954</c:v>
                </c:pt>
                <c:pt idx="1">
                  <c:v>364.65195462884139</c:v>
                </c:pt>
                <c:pt idx="2">
                  <c:v>481.52177966743898</c:v>
                </c:pt>
                <c:pt idx="3">
                  <c:v>652.85918938907059</c:v>
                </c:pt>
                <c:pt idx="4">
                  <c:v>873.16566845096384</c:v>
                </c:pt>
                <c:pt idx="5">
                  <c:v>1401.6504269857817</c:v>
                </c:pt>
                <c:pt idx="6">
                  <c:v>2023.7818142023921</c:v>
                </c:pt>
                <c:pt idx="7">
                  <c:v>2123.6115929503617</c:v>
                </c:pt>
                <c:pt idx="8">
                  <c:v>1799.921246322971</c:v>
                </c:pt>
                <c:pt idx="9">
                  <c:v>1275.9679548752779</c:v>
                </c:pt>
              </c:numCache>
            </c:numRef>
          </c:yVal>
          <c:extLst xmlns:c16r2="http://schemas.microsoft.com/office/drawing/2015/06/chart">
            <c:ext xmlns:c16="http://schemas.microsoft.com/office/drawing/2014/chart" uri="{C3380CC4-5D6E-409C-BE32-E72D297353CC}">
              <c16:uniqueId val="{00000005-52B8-44E6-97AF-FCCA7B1A669A}"/>
            </c:ext>
          </c:extLst>
        </c:ser>
        <c:ser>
          <c:idx val="0"/>
          <c:order val="2"/>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strain'!$D$3:$D$12</c:f>
              <c:numCache>
                <c:formatCode>General</c:formatCode>
                <c:ptCount val="10"/>
                <c:pt idx="0">
                  <c:v>219.42523229777066</c:v>
                </c:pt>
                <c:pt idx="1">
                  <c:v>246.86822665223812</c:v>
                </c:pt>
                <c:pt idx="2">
                  <c:v>124.39414246942471</c:v>
                </c:pt>
                <c:pt idx="3">
                  <c:v>96.588307433009888</c:v>
                </c:pt>
                <c:pt idx="4">
                  <c:v>30.60841318228405</c:v>
                </c:pt>
                <c:pt idx="5">
                  <c:v>-260.62407176742278</c:v>
                </c:pt>
                <c:pt idx="6">
                  <c:v>-328.06971728506306</c:v>
                </c:pt>
                <c:pt idx="7">
                  <c:v>-512.68175067327877</c:v>
                </c:pt>
                <c:pt idx="8">
                  <c:v>-394.89082842682848</c:v>
                </c:pt>
                <c:pt idx="9">
                  <c:v>-205.10612371820912</c:v>
                </c:pt>
              </c:numCache>
            </c:numRef>
          </c:yVal>
          <c:extLst xmlns:c16r2="http://schemas.microsoft.com/office/drawing/2015/06/chart">
            <c:ext xmlns:c16="http://schemas.microsoft.com/office/drawing/2014/chart" uri="{C3380CC4-5D6E-409C-BE32-E72D297353CC}">
              <c16:uniqueId val="{00000007-52B8-44E6-97AF-FCCA7B1A669A}"/>
            </c:ext>
          </c:extLst>
        </c:ser>
        <c:axId val="177463296"/>
        <c:axId val="177465216"/>
      </c:scatterChart>
      <c:valAx>
        <c:axId val="17746329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465216"/>
        <c:crosses val="autoZero"/>
        <c:crossBetween val="midCat"/>
      </c:valAx>
      <c:valAx>
        <c:axId val="177465216"/>
        <c:scaling>
          <c:orientation val="minMax"/>
          <c:max val="2500"/>
          <c:min val="-1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463296"/>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strain'!$H$3:$H$12</c:f>
              <c:numCache>
                <c:formatCode>General</c:formatCode>
                <c:ptCount val="10"/>
                <c:pt idx="0">
                  <c:v>380.23837396211889</c:v>
                </c:pt>
                <c:pt idx="1">
                  <c:v>324.61775804590627</c:v>
                </c:pt>
                <c:pt idx="2">
                  <c:v>238.3944365151437</c:v>
                </c:pt>
                <c:pt idx="3">
                  <c:v>151.76740709167569</c:v>
                </c:pt>
                <c:pt idx="4">
                  <c:v>85.536414033343277</c:v>
                </c:pt>
                <c:pt idx="5">
                  <c:v>53.35973551408631</c:v>
                </c:pt>
                <c:pt idx="6">
                  <c:v>-102.60242633976884</c:v>
                </c:pt>
                <c:pt idx="7">
                  <c:v>-135.40131519530217</c:v>
                </c:pt>
                <c:pt idx="8">
                  <c:v>-105.63381131055638</c:v>
                </c:pt>
                <c:pt idx="9">
                  <c:v>-63.268773898152475</c:v>
                </c:pt>
              </c:numCache>
            </c:numRef>
          </c:yVal>
          <c:extLst xmlns:c16r2="http://schemas.microsoft.com/office/drawing/2015/06/chart">
            <c:ext xmlns:c16="http://schemas.microsoft.com/office/drawing/2014/chart" uri="{C3380CC4-5D6E-409C-BE32-E72D297353CC}">
              <c16:uniqueId val="{00000000-220B-4885-A2CA-A00DBA45ABF2}"/>
            </c:ext>
          </c:extLst>
        </c:ser>
        <c:ser>
          <c:idx val="1"/>
          <c:order val="1"/>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strain'!$L$3:$L$12</c:f>
              <c:numCache>
                <c:formatCode>General</c:formatCode>
                <c:ptCount val="10"/>
                <c:pt idx="0">
                  <c:v>102.53433710622635</c:v>
                </c:pt>
                <c:pt idx="1">
                  <c:v>254.7189263938717</c:v>
                </c:pt>
                <c:pt idx="2">
                  <c:v>545.65779628246571</c:v>
                </c:pt>
                <c:pt idx="3">
                  <c:v>823.14362119995053</c:v>
                </c:pt>
                <c:pt idx="4">
                  <c:v>1062.4106833176734</c:v>
                </c:pt>
                <c:pt idx="5">
                  <c:v>1388.9898538841826</c:v>
                </c:pt>
                <c:pt idx="6">
                  <c:v>1824.957689131573</c:v>
                </c:pt>
                <c:pt idx="7">
                  <c:v>2230.9334430797539</c:v>
                </c:pt>
                <c:pt idx="8">
                  <c:v>2117.627020105796</c:v>
                </c:pt>
                <c:pt idx="9">
                  <c:v>1536.0900768115207</c:v>
                </c:pt>
              </c:numCache>
            </c:numRef>
          </c:yVal>
          <c:extLst xmlns:c16r2="http://schemas.microsoft.com/office/drawing/2015/06/chart">
            <c:ext xmlns:c16="http://schemas.microsoft.com/office/drawing/2014/chart" uri="{C3380CC4-5D6E-409C-BE32-E72D297353CC}">
              <c16:uniqueId val="{00000002-220B-4885-A2CA-A00DBA45ABF2}"/>
            </c:ext>
          </c:extLst>
        </c:ser>
        <c:ser>
          <c:idx val="0"/>
          <c:order val="2"/>
          <c:marker>
            <c:symbol val="circle"/>
            <c:size val="5"/>
            <c:spPr>
              <a:solidFill>
                <a:schemeClr val="accent1"/>
              </a:solidFill>
              <a:ln w="9525">
                <a:solidFill>
                  <a:schemeClr val="accent1"/>
                </a:solidFill>
              </a:ln>
              <a:effectLst/>
            </c:spPr>
          </c:marker>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strain'!$J$3:$J$12</c:f>
              <c:numCache>
                <c:formatCode>General</c:formatCode>
                <c:ptCount val="10"/>
                <c:pt idx="0">
                  <c:v>29.327995529032155</c:v>
                </c:pt>
                <c:pt idx="1">
                  <c:v>-15.721521223107697</c:v>
                </c:pt>
                <c:pt idx="2">
                  <c:v>-134.78073681343585</c:v>
                </c:pt>
                <c:pt idx="3">
                  <c:v>-85.49462404189137</c:v>
                </c:pt>
                <c:pt idx="4">
                  <c:v>-235.03329424967802</c:v>
                </c:pt>
                <c:pt idx="5">
                  <c:v>-419.79653546408804</c:v>
                </c:pt>
                <c:pt idx="6">
                  <c:v>-433.04312540281467</c:v>
                </c:pt>
                <c:pt idx="7">
                  <c:v>-719.23538365624631</c:v>
                </c:pt>
                <c:pt idx="8">
                  <c:v>-522.39817573157552</c:v>
                </c:pt>
                <c:pt idx="9">
                  <c:v>-457.31758227332193</c:v>
                </c:pt>
              </c:numCache>
            </c:numRef>
          </c:yVal>
          <c:extLst xmlns:c16r2="http://schemas.microsoft.com/office/drawing/2015/06/chart">
            <c:ext xmlns:c16="http://schemas.microsoft.com/office/drawing/2014/chart" uri="{C3380CC4-5D6E-409C-BE32-E72D297353CC}">
              <c16:uniqueId val="{00000003-220B-4885-A2CA-A00DBA45ABF2}"/>
            </c:ext>
          </c:extLst>
        </c:ser>
        <c:axId val="177478656"/>
        <c:axId val="177505408"/>
      </c:scatterChart>
      <c:valAx>
        <c:axId val="17747865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505408"/>
        <c:crosses val="autoZero"/>
        <c:crossBetween val="midCat"/>
      </c:valAx>
      <c:valAx>
        <c:axId val="177505408"/>
        <c:scaling>
          <c:orientation val="minMax"/>
          <c:max val="2500"/>
          <c:min val="-1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478656"/>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strain'!$N$3:$N$12</c:f>
              <c:numCache>
                <c:formatCode>General</c:formatCode>
                <c:ptCount val="10"/>
                <c:pt idx="0">
                  <c:v>138.04538017007849</c:v>
                </c:pt>
                <c:pt idx="1">
                  <c:v>136.13072185788963</c:v>
                </c:pt>
                <c:pt idx="2">
                  <c:v>121.04517577891663</c:v>
                </c:pt>
                <c:pt idx="3">
                  <c:v>130.82776761175174</c:v>
                </c:pt>
                <c:pt idx="4">
                  <c:v>88.131537468519667</c:v>
                </c:pt>
                <c:pt idx="5">
                  <c:v>54.799102096081128</c:v>
                </c:pt>
                <c:pt idx="6">
                  <c:v>32.343471081715691</c:v>
                </c:pt>
                <c:pt idx="7">
                  <c:v>87.815681689922656</c:v>
                </c:pt>
                <c:pt idx="8">
                  <c:v>42.938246399043173</c:v>
                </c:pt>
                <c:pt idx="9">
                  <c:v>4.0185378777475877</c:v>
                </c:pt>
              </c:numCache>
            </c:numRef>
          </c:yVal>
          <c:extLst xmlns:c16r2="http://schemas.microsoft.com/office/drawing/2015/06/chart">
            <c:ext xmlns:c16="http://schemas.microsoft.com/office/drawing/2014/chart" uri="{C3380CC4-5D6E-409C-BE32-E72D297353CC}">
              <c16:uniqueId val="{00000000-5FB6-4968-B6B1-B1C756DBF3EF}"/>
            </c:ext>
          </c:extLst>
        </c:ser>
        <c:ser>
          <c:idx val="1"/>
          <c:order val="1"/>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strain'!$R$3:$R$12</c:f>
              <c:numCache>
                <c:formatCode>General</c:formatCode>
                <c:ptCount val="10"/>
                <c:pt idx="0">
                  <c:v>132.78613837458636</c:v>
                </c:pt>
                <c:pt idx="1">
                  <c:v>107.62808506756636</c:v>
                </c:pt>
                <c:pt idx="2">
                  <c:v>141.39211680789134</c:v>
                </c:pt>
                <c:pt idx="3">
                  <c:v>167.43529597466704</c:v>
                </c:pt>
                <c:pt idx="4">
                  <c:v>116.26849688165126</c:v>
                </c:pt>
                <c:pt idx="5">
                  <c:v>157.22743907294623</c:v>
                </c:pt>
                <c:pt idx="6">
                  <c:v>136.90025238065292</c:v>
                </c:pt>
                <c:pt idx="7">
                  <c:v>78.658675177425366</c:v>
                </c:pt>
                <c:pt idx="8">
                  <c:v>164.83572952281776</c:v>
                </c:pt>
                <c:pt idx="9">
                  <c:v>139.92104246492985</c:v>
                </c:pt>
              </c:numCache>
            </c:numRef>
          </c:yVal>
          <c:extLst xmlns:c16r2="http://schemas.microsoft.com/office/drawing/2015/06/chart">
            <c:ext xmlns:c16="http://schemas.microsoft.com/office/drawing/2014/chart" uri="{C3380CC4-5D6E-409C-BE32-E72D297353CC}">
              <c16:uniqueId val="{00000001-5FB6-4968-B6B1-B1C756DBF3EF}"/>
            </c:ext>
          </c:extLst>
        </c:ser>
        <c:ser>
          <c:idx val="0"/>
          <c:order val="2"/>
          <c:marker>
            <c:symbol val="circle"/>
            <c:size val="5"/>
            <c:spPr>
              <a:solidFill>
                <a:schemeClr val="accent1"/>
              </a:solidFill>
              <a:ln w="9525">
                <a:solidFill>
                  <a:schemeClr val="accent1"/>
                </a:solidFill>
              </a:ln>
              <a:effectLst/>
            </c:spPr>
          </c:marker>
          <c:xVal>
            <c:numRef>
              <c:f>'lattice strain'!$A$3:$A$12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'lattice strain'!$P$3:$P$12</c:f>
              <c:numCache>
                <c:formatCode>General</c:formatCode>
                <c:ptCount val="10"/>
                <c:pt idx="0">
                  <c:v>34.340436281483235</c:v>
                </c:pt>
                <c:pt idx="1">
                  <c:v>47.606071382985384</c:v>
                </c:pt>
                <c:pt idx="2">
                  <c:v>-1.681066700040615</c:v>
                </c:pt>
                <c:pt idx="3">
                  <c:v>8.878583151318578</c:v>
                </c:pt>
                <c:pt idx="4">
                  <c:v>-7.5847424619037637E-2</c:v>
                </c:pt>
                <c:pt idx="5">
                  <c:v>-74.1366324124632</c:v>
                </c:pt>
                <c:pt idx="6">
                  <c:v>-19.760770394906803</c:v>
                </c:pt>
                <c:pt idx="7">
                  <c:v>-73.552572211395542</c:v>
                </c:pt>
                <c:pt idx="8">
                  <c:v>-50.341372000385178</c:v>
                </c:pt>
                <c:pt idx="9">
                  <c:v>-52.595835660871465</c:v>
                </c:pt>
              </c:numCache>
            </c:numRef>
          </c:yVal>
          <c:extLst xmlns:c16r2="http://schemas.microsoft.com/office/drawing/2015/06/chart">
            <c:ext xmlns:c16="http://schemas.microsoft.com/office/drawing/2014/chart" uri="{C3380CC4-5D6E-409C-BE32-E72D297353CC}">
              <c16:uniqueId val="{00000002-5FB6-4968-B6B1-B1C756DBF3EF}"/>
            </c:ext>
          </c:extLst>
        </c:ser>
        <c:axId val="177527040"/>
        <c:axId val="177533312"/>
      </c:scatterChart>
      <c:valAx>
        <c:axId val="17752704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533312"/>
        <c:crosses val="autoZero"/>
        <c:crossBetween val="midCat"/>
      </c:valAx>
      <c:valAx>
        <c:axId val="177533312"/>
        <c:scaling>
          <c:orientation val="minMax"/>
          <c:max val="2500"/>
          <c:min val="-1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7527040"/>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stress'!$B$3:$B$12</c:f>
              <c:numCache>
                <c:formatCode>General</c:formatCode>
                <c:ptCount val="10"/>
                <c:pt idx="0">
                  <c:v>67.306537025403401</c:v>
                </c:pt>
                <c:pt idx="1">
                  <c:v>24.632406290281111</c:v>
                </c:pt>
                <c:pt idx="2">
                  <c:v>-20.854977661895433</c:v>
                </c:pt>
                <c:pt idx="3">
                  <c:v>-26.34908054996545</c:v>
                </c:pt>
                <c:pt idx="4">
                  <c:v>-23.785489718367103</c:v>
                </c:pt>
                <c:pt idx="5">
                  <c:v>-19.512043606292536</c:v>
                </c:pt>
                <c:pt idx="6">
                  <c:v>90.580394947628335</c:v>
                </c:pt>
                <c:pt idx="7">
                  <c:v>100.6741353270629</c:v>
                </c:pt>
                <c:pt idx="8">
                  <c:v>50.204028227231021</c:v>
                </c:pt>
                <c:pt idx="9">
                  <c:v>-4.6810455881762323</c:v>
                </c:pt>
              </c:numCache>
            </c:numRef>
          </c:yVal>
          <c:extLst xmlns:c16r2="http://schemas.microsoft.com/office/drawing/2015/06/chart">
            <c:ext xmlns:c16="http://schemas.microsoft.com/office/drawing/2014/chart" uri="{C3380CC4-5D6E-409C-BE32-E72D297353CC}">
              <c16:uniqueId val="{00000000-115C-4C0C-8039-DF1AFDDBE28C}"/>
            </c:ext>
          </c:extLst>
        </c:ser>
        <c:ser>
          <c:idx val="1"/>
          <c:order val="1"/>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stress'!$F$3:$F$12</c:f>
              <c:numCache>
                <c:formatCode>General</c:formatCode>
                <c:ptCount val="10"/>
                <c:pt idx="0">
                  <c:v>112.30282630395547</c:v>
                </c:pt>
                <c:pt idx="1">
                  <c:v>106.97705821770572</c:v>
                </c:pt>
                <c:pt idx="2">
                  <c:v>105.09292658627921</c:v>
                </c:pt>
                <c:pt idx="3">
                  <c:v>138.56153286737165</c:v>
                </c:pt>
                <c:pt idx="4">
                  <c:v>183.72889834172162</c:v>
                </c:pt>
                <c:pt idx="5">
                  <c:v>282.50872976335927</c:v>
                </c:pt>
                <c:pt idx="6">
                  <c:v>461.97641080543929</c:v>
                </c:pt>
                <c:pt idx="7">
                  <c:v>476.07068827168155</c:v>
                </c:pt>
                <c:pt idx="8">
                  <c:v>391.06634128308207</c:v>
                </c:pt>
                <c:pt idx="9">
                  <c:v>264.90287447535638</c:v>
                </c:pt>
              </c:numCache>
            </c:numRef>
          </c:yVal>
          <c:extLst xmlns:c16r2="http://schemas.microsoft.com/office/drawing/2015/06/chart">
            <c:ext xmlns:c16="http://schemas.microsoft.com/office/drawing/2014/chart" uri="{C3380CC4-5D6E-409C-BE32-E72D297353CC}">
              <c16:uniqueId val="{00000001-115C-4C0C-8039-DF1AFDDBE28C}"/>
            </c:ext>
          </c:extLst>
        </c:ser>
        <c:ser>
          <c:idx val="0"/>
          <c:order val="2"/>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stress'!$D$3:$D$12</c:f>
              <c:numCache>
                <c:formatCode>General</c:formatCode>
                <c:ptCount val="10"/>
                <c:pt idx="0">
                  <c:v>97.767855458361794</c:v>
                </c:pt>
                <c:pt idx="1">
                  <c:v>88.856484682843671</c:v>
                </c:pt>
                <c:pt idx="2">
                  <c:v>50.150213171200065</c:v>
                </c:pt>
                <c:pt idx="3">
                  <c:v>52.981397181823844</c:v>
                </c:pt>
                <c:pt idx="4">
                  <c:v>54.104705223463156</c:v>
                </c:pt>
                <c:pt idx="5">
                  <c:v>26.774191493635442</c:v>
                </c:pt>
                <c:pt idx="6">
                  <c:v>100.15309826890764</c:v>
                </c:pt>
                <c:pt idx="7">
                  <c:v>70.487096944967533</c:v>
                </c:pt>
                <c:pt idx="8">
                  <c:v>53.402945167728191</c:v>
                </c:pt>
                <c:pt idx="9">
                  <c:v>37.04532392251221</c:v>
                </c:pt>
              </c:numCache>
            </c:numRef>
          </c:yVal>
          <c:extLst xmlns:c16r2="http://schemas.microsoft.com/office/drawing/2015/06/chart">
            <c:ext xmlns:c16="http://schemas.microsoft.com/office/drawing/2014/chart" uri="{C3380CC4-5D6E-409C-BE32-E72D297353CC}">
              <c16:uniqueId val="{00000002-115C-4C0C-8039-DF1AFDDBE28C}"/>
            </c:ext>
          </c:extLst>
        </c:ser>
        <c:axId val="178448256"/>
        <c:axId val="178458624"/>
      </c:scatterChart>
      <c:valAx>
        <c:axId val="17844825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58624"/>
        <c:crosses val="autoZero"/>
        <c:crossBetween val="midCat"/>
      </c:valAx>
      <c:valAx>
        <c:axId val="178458624"/>
        <c:scaling>
          <c:orientation val="minMax"/>
          <c:max val="600"/>
          <c:min val="-1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48256"/>
        <c:crosses val="autoZero"/>
        <c:crossBetween val="midCat"/>
      </c:valAx>
    </c:plotArea>
    <c:plotVisOnly val="1"/>
    <c:dispBlanksAs val="gap"/>
  </c:chart>
  <c:txPr>
    <a:bodyPr/>
    <a:lstStyle/>
    <a:p>
      <a:pPr>
        <a:defRPr/>
      </a:pPr>
      <a:endParaRPr lang="de-DE"/>
    </a:p>
  </c:txPr>
  <c:printSettings>
    <c:headerFooter/>
    <c:pageMargins b="0.75000000000000022" l="0.70000000000000018" r="0.70000000000000018" t="0.75000000000000022" header="0.30000000000000016" footer="0.30000000000000016"/>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stress'!$H$3:$H$12</c:f>
              <c:numCache>
                <c:formatCode>General</c:formatCode>
                <c:ptCount val="10"/>
                <c:pt idx="0">
                  <c:v>117.58675444771569</c:v>
                </c:pt>
                <c:pt idx="1">
                  <c:v>114.97371237821677</c:v>
                </c:pt>
                <c:pt idx="2">
                  <c:v>111.59200900050368</c:v>
                </c:pt>
                <c:pt idx="3">
                  <c:v>125.97380158138105</c:v>
                </c:pt>
                <c:pt idx="4">
                  <c:v>118.49565636297649</c:v>
                </c:pt>
                <c:pt idx="5">
                  <c:v>126.19608091764951</c:v>
                </c:pt>
                <c:pt idx="6">
                  <c:v>132.98179641568817</c:v>
                </c:pt>
                <c:pt idx="7">
                  <c:v>137.97249891936178</c:v>
                </c:pt>
                <c:pt idx="8">
                  <c:v>155.62499438264484</c:v>
                </c:pt>
                <c:pt idx="9">
                  <c:v>107.43984870490493</c:v>
                </c:pt>
              </c:numCache>
            </c:numRef>
          </c:yVal>
          <c:extLst xmlns:c16r2="http://schemas.microsoft.com/office/drawing/2015/06/chart">
            <c:ext xmlns:c16="http://schemas.microsoft.com/office/drawing/2014/chart" uri="{C3380CC4-5D6E-409C-BE32-E72D297353CC}">
              <c16:uniqueId val="{00000000-C8BC-4F89-8D92-EF0AFC09197C}"/>
            </c:ext>
          </c:extLst>
        </c:ser>
        <c:ser>
          <c:idx val="1"/>
          <c:order val="1"/>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stress'!$L$3:$L$12</c:f>
              <c:numCache>
                <c:formatCode>General</c:formatCode>
                <c:ptCount val="10"/>
                <c:pt idx="0">
                  <c:v>74.863056469886061</c:v>
                </c:pt>
                <c:pt idx="1">
                  <c:v>104.22004597021144</c:v>
                </c:pt>
                <c:pt idx="2">
                  <c:v>158.86329511855322</c:v>
                </c:pt>
                <c:pt idx="3">
                  <c:v>229.26244990573105</c:v>
                </c:pt>
                <c:pt idx="4">
                  <c:v>268.78400548364272</c:v>
                </c:pt>
                <c:pt idx="5">
                  <c:v>331.67763758997205</c:v>
                </c:pt>
                <c:pt idx="6">
                  <c:v>429.5295064882024</c:v>
                </c:pt>
                <c:pt idx="7">
                  <c:v>502.02400019244737</c:v>
                </c:pt>
                <c:pt idx="8">
                  <c:v>497.66512229285297</c:v>
                </c:pt>
                <c:pt idx="9">
                  <c:v>353.49505650639315</c:v>
                </c:pt>
              </c:numCache>
            </c:numRef>
          </c:yVal>
          <c:extLst xmlns:c16r2="http://schemas.microsoft.com/office/drawing/2015/06/chart">
            <c:ext xmlns:c16="http://schemas.microsoft.com/office/drawing/2014/chart" uri="{C3380CC4-5D6E-409C-BE32-E72D297353CC}">
              <c16:uniqueId val="{00000001-C8BC-4F89-8D92-EF0AFC09197C}"/>
            </c:ext>
          </c:extLst>
        </c:ser>
        <c:ser>
          <c:idx val="0"/>
          <c:order val="2"/>
          <c:marker>
            <c:symbol val="circle"/>
            <c:size val="5"/>
            <c:spPr>
              <a:solidFill>
                <a:schemeClr val="accent1"/>
              </a:solidFill>
              <a:ln w="9525">
                <a:solidFill>
                  <a:schemeClr val="accent1"/>
                </a:solidFill>
              </a:ln>
              <a:effectLst/>
            </c:spPr>
          </c:marker>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stress'!$J$3:$J$12</c:f>
              <c:numCache>
                <c:formatCode>General</c:formatCode>
                <c:ptCount val="10"/>
                <c:pt idx="0">
                  <c:v>63.600542381086946</c:v>
                </c:pt>
                <c:pt idx="1">
                  <c:v>62.613823259906923</c:v>
                </c:pt>
                <c:pt idx="2">
                  <c:v>54.180443873029887</c:v>
                </c:pt>
                <c:pt idx="3">
                  <c:v>89.471950637755342</c:v>
                </c:pt>
                <c:pt idx="4">
                  <c:v>69.177239704050123</c:v>
                </c:pt>
                <c:pt idx="5">
                  <c:v>53.402808459468829</c:v>
                </c:pt>
                <c:pt idx="6">
                  <c:v>82.144765790604197</c:v>
                </c:pt>
                <c:pt idx="7">
                  <c:v>48.151873002293485</c:v>
                </c:pt>
                <c:pt idx="8">
                  <c:v>91.507399856334189</c:v>
                </c:pt>
                <c:pt idx="9">
                  <c:v>46.816955108725011</c:v>
                </c:pt>
              </c:numCache>
            </c:numRef>
          </c:yVal>
          <c:extLst xmlns:c16r2="http://schemas.microsoft.com/office/drawing/2015/06/chart">
            <c:ext xmlns:c16="http://schemas.microsoft.com/office/drawing/2014/chart" uri="{C3380CC4-5D6E-409C-BE32-E72D297353CC}">
              <c16:uniqueId val="{00000002-C8BC-4F89-8D92-EF0AFC09197C}"/>
            </c:ext>
          </c:extLst>
        </c:ser>
        <c:axId val="178492544"/>
        <c:axId val="178494464"/>
      </c:scatterChart>
      <c:valAx>
        <c:axId val="178492544"/>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94464"/>
        <c:crosses val="autoZero"/>
        <c:crossBetween val="midCat"/>
      </c:valAx>
      <c:valAx>
        <c:axId val="178494464"/>
        <c:scaling>
          <c:orientation val="minMax"/>
          <c:max val="600"/>
          <c:min val="-1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492544"/>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autoTitleDeleted val="1"/>
    <c:plotArea>
      <c:layout/>
      <c:scatterChart>
        <c:scatterStyle val="lineMarker"/>
        <c:ser>
          <c:idx val="2"/>
          <c:order val="0"/>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stress'!$N$3:$N$12</c:f>
              <c:numCache>
                <c:formatCode>General</c:formatCode>
                <c:ptCount val="10"/>
                <c:pt idx="0">
                  <c:v>56.449899429183013</c:v>
                </c:pt>
                <c:pt idx="1">
                  <c:v>54.562212398341643</c:v>
                </c:pt>
                <c:pt idx="2">
                  <c:v>48.709591568306486</c:v>
                </c:pt>
                <c:pt idx="3">
                  <c:v>55.566769640777665</c:v>
                </c:pt>
                <c:pt idx="4">
                  <c:v>37.134565794259018</c:v>
                </c:pt>
                <c:pt idx="5">
                  <c:v>24.341005179000653</c:v>
                </c:pt>
                <c:pt idx="6">
                  <c:v>22.223951674201849</c:v>
                </c:pt>
                <c:pt idx="7">
                  <c:v>24.231849258751854</c:v>
                </c:pt>
                <c:pt idx="8">
                  <c:v>24.77118451386923</c:v>
                </c:pt>
                <c:pt idx="9">
                  <c:v>11.157899444477243</c:v>
                </c:pt>
              </c:numCache>
            </c:numRef>
          </c:yVal>
          <c:extLst xmlns:c16r2="http://schemas.microsoft.com/office/drawing/2015/06/chart">
            <c:ext xmlns:c16="http://schemas.microsoft.com/office/drawing/2014/chart" uri="{C3380CC4-5D6E-409C-BE32-E72D297353CC}">
              <c16:uniqueId val="{00000000-D4E4-4B51-8E4C-79579F511BE3}"/>
            </c:ext>
          </c:extLst>
        </c:ser>
        <c:ser>
          <c:idx val="1"/>
          <c:order val="1"/>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stress'!$R$3:$R$12</c:f>
              <c:numCache>
                <c:formatCode>General</c:formatCode>
                <c:ptCount val="10"/>
                <c:pt idx="0">
                  <c:v>55.640785306799607</c:v>
                </c:pt>
                <c:pt idx="1">
                  <c:v>50.17719135367652</c:v>
                </c:pt>
                <c:pt idx="2">
                  <c:v>51.83989018814875</c:v>
                </c:pt>
                <c:pt idx="3">
                  <c:v>61.198697081226165</c:v>
                </c:pt>
                <c:pt idx="4">
                  <c:v>41.463328780894642</c:v>
                </c:pt>
                <c:pt idx="5">
                  <c:v>40.099210867749136</c:v>
                </c:pt>
                <c:pt idx="6">
                  <c:v>38.309610335576814</c:v>
                </c:pt>
                <c:pt idx="7">
                  <c:v>22.823079026059958</c:v>
                </c:pt>
                <c:pt idx="8">
                  <c:v>43.524643455988397</c:v>
                </c:pt>
                <c:pt idx="9">
                  <c:v>32.065977073274517</c:v>
                </c:pt>
              </c:numCache>
            </c:numRef>
          </c:yVal>
          <c:extLst xmlns:c16r2="http://schemas.microsoft.com/office/drawing/2015/06/chart">
            <c:ext xmlns:c16="http://schemas.microsoft.com/office/drawing/2014/chart" uri="{C3380CC4-5D6E-409C-BE32-E72D297353CC}">
              <c16:uniqueId val="{00000001-D4E4-4B51-8E4C-79579F511BE3}"/>
            </c:ext>
          </c:extLst>
        </c:ser>
        <c:ser>
          <c:idx val="0"/>
          <c:order val="2"/>
          <c:marker>
            <c:symbol val="circle"/>
            <c:size val="5"/>
            <c:spPr>
              <a:solidFill>
                <a:schemeClr val="accent1"/>
              </a:solidFill>
              <a:ln w="9525">
                <a:solidFill>
                  <a:schemeClr val="accent1"/>
                </a:solidFill>
              </a:ln>
              <a:effectLst/>
            </c:spPr>
          </c:marker>
          <c:xVal>
            <c:numRef>
              <c:f>'Residual stress'!$A$3:$A$12</c:f>
              <c:numCache>
                <c:formatCode>General</c:formatCode>
                <c:ptCount val="10"/>
                <c:pt idx="0">
                  <c:v>35</c:v>
                </c:pt>
                <c:pt idx="1">
                  <c:v>30</c:v>
                </c:pt>
                <c:pt idx="2">
                  <c:v>25</c:v>
                </c:pt>
                <c:pt idx="3">
                  <c:v>20</c:v>
                </c:pt>
                <c:pt idx="4">
                  <c:v>15</c:v>
                </c:pt>
                <c:pt idx="5">
                  <c:v>10</c:v>
                </c:pt>
                <c:pt idx="6">
                  <c:v>5</c:v>
                </c:pt>
                <c:pt idx="7">
                  <c:v>0</c:v>
                </c:pt>
                <c:pt idx="8">
                  <c:v>-5</c:v>
                </c:pt>
                <c:pt idx="9">
                  <c:v>-10</c:v>
                </c:pt>
              </c:numCache>
            </c:numRef>
          </c:xVal>
          <c:yVal>
            <c:numRef>
              <c:f>'Residual stress'!$P$3:$P$12</c:f>
              <c:numCache>
                <c:formatCode>General</c:formatCode>
                <c:ptCount val="10"/>
                <c:pt idx="0">
                  <c:v>40.495292677091427</c:v>
                </c:pt>
                <c:pt idx="1">
                  <c:v>40.943035402202526</c:v>
                </c:pt>
                <c:pt idx="2">
                  <c:v>29.828631186928448</c:v>
                </c:pt>
                <c:pt idx="3">
                  <c:v>36.805356646864858</c:v>
                </c:pt>
                <c:pt idx="4">
                  <c:v>23.564198887622286</c:v>
                </c:pt>
                <c:pt idx="5">
                  <c:v>4.5047383315322946</c:v>
                </c:pt>
                <c:pt idx="6">
                  <c:v>14.207914523952233</c:v>
                </c:pt>
                <c:pt idx="7">
                  <c:v>-0.59403595683556887</c:v>
                </c:pt>
                <c:pt idx="8">
                  <c:v>10.420473990880248</c:v>
                </c:pt>
                <c:pt idx="9">
                  <c:v>2.4479958231512313</c:v>
                </c:pt>
              </c:numCache>
            </c:numRef>
          </c:yVal>
          <c:extLst xmlns:c16r2="http://schemas.microsoft.com/office/drawing/2015/06/chart">
            <c:ext xmlns:c16="http://schemas.microsoft.com/office/drawing/2014/chart" uri="{C3380CC4-5D6E-409C-BE32-E72D297353CC}">
              <c16:uniqueId val="{00000002-D4E4-4B51-8E4C-79579F511BE3}"/>
            </c:ext>
          </c:extLst>
        </c:ser>
        <c:axId val="179114368"/>
        <c:axId val="179116288"/>
      </c:scatterChart>
      <c:valAx>
        <c:axId val="17911436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116288"/>
        <c:crosses val="autoZero"/>
        <c:crossBetween val="midCat"/>
      </c:valAx>
      <c:valAx>
        <c:axId val="179116288"/>
        <c:scaling>
          <c:orientation val="minMax"/>
          <c:max val="600"/>
          <c:min val="-1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114368"/>
        <c:crosses val="autoZero"/>
        <c:crossBetween val="midCat"/>
      </c:valAx>
    </c:plotArea>
    <c:plotVisOnly val="1"/>
    <c:dispBlanksAs val="gap"/>
  </c:chart>
  <c:txPr>
    <a:bodyPr/>
    <a:lstStyle/>
    <a:p>
      <a:pPr>
        <a:defRPr/>
      </a:pPr>
      <a:endParaRPr lang="de-DE"/>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601980</xdr:colOff>
      <xdr:row>13</xdr:row>
      <xdr:rowOff>3810</xdr:rowOff>
    </xdr:from>
    <xdr:to>
      <xdr:col>7</xdr:col>
      <xdr:colOff>7620</xdr:colOff>
      <xdr:row>27</xdr:row>
      <xdr:rowOff>53340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13</xdr:row>
      <xdr:rowOff>7620</xdr:rowOff>
    </xdr:from>
    <xdr:to>
      <xdr:col>13</xdr:col>
      <xdr:colOff>0</xdr:colOff>
      <xdr:row>27</xdr:row>
      <xdr:rowOff>57150</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13</xdr:row>
      <xdr:rowOff>0</xdr:rowOff>
    </xdr:from>
    <xdr:to>
      <xdr:col>19</xdr:col>
      <xdr:colOff>0</xdr:colOff>
      <xdr:row>27</xdr:row>
      <xdr:rowOff>49530</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601980</xdr:colOff>
      <xdr:row>13</xdr:row>
      <xdr:rowOff>3810</xdr:rowOff>
    </xdr:from>
    <xdr:to>
      <xdr:col>7</xdr:col>
      <xdr:colOff>7620</xdr:colOff>
      <xdr:row>27</xdr:row>
      <xdr:rowOff>53340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13</xdr:row>
      <xdr:rowOff>7620</xdr:rowOff>
    </xdr:from>
    <xdr:to>
      <xdr:col>13</xdr:col>
      <xdr:colOff>0</xdr:colOff>
      <xdr:row>27</xdr:row>
      <xdr:rowOff>57150</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13</xdr:row>
      <xdr:rowOff>0</xdr:rowOff>
    </xdr:from>
    <xdr:to>
      <xdr:col>19</xdr:col>
      <xdr:colOff>0</xdr:colOff>
      <xdr:row>27</xdr:row>
      <xdr:rowOff>49530</xdr:rowOff>
    </xdr:to>
    <xdr:graphicFrame macro="">
      <xdr:nvGraphicFramePr>
        <xdr:cNvPr id="4" name="Chart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S33"/>
  <sheetViews>
    <sheetView zoomScaleNormal="100" workbookViewId="0">
      <selection activeCell="E30" sqref="E30:E33"/>
    </sheetView>
  </sheetViews>
  <sheetFormatPr baseColWidth="10" defaultColWidth="8.81640625" defaultRowHeight="14.5"/>
  <sheetData>
    <row r="1" spans="1:19">
      <c r="A1" s="4"/>
      <c r="B1" s="17" t="s">
        <v>0</v>
      </c>
      <c r="C1" s="17"/>
      <c r="D1" s="17"/>
      <c r="E1" s="17"/>
      <c r="F1" s="17"/>
      <c r="G1" s="5"/>
      <c r="H1" s="18" t="s">
        <v>1</v>
      </c>
      <c r="I1" s="18"/>
      <c r="J1" s="18"/>
      <c r="K1" s="18"/>
      <c r="L1" s="18"/>
      <c r="M1" s="18"/>
      <c r="N1" s="17" t="s">
        <v>23</v>
      </c>
      <c r="O1" s="17"/>
      <c r="P1" s="17"/>
      <c r="Q1" s="17"/>
      <c r="R1" s="17"/>
      <c r="S1" s="17"/>
    </row>
    <row r="2" spans="1:19" s="3" customFormat="1">
      <c r="A2" s="6" t="s">
        <v>17</v>
      </c>
      <c r="B2" s="6" t="s">
        <v>2</v>
      </c>
      <c r="C2" s="6" t="s">
        <v>14</v>
      </c>
      <c r="D2" s="6" t="s">
        <v>3</v>
      </c>
      <c r="E2" s="6" t="s">
        <v>15</v>
      </c>
      <c r="F2" s="6" t="s">
        <v>4</v>
      </c>
      <c r="G2" s="6" t="s">
        <v>16</v>
      </c>
      <c r="H2" s="8" t="s">
        <v>2</v>
      </c>
      <c r="I2" s="8" t="s">
        <v>14</v>
      </c>
      <c r="J2" s="8" t="s">
        <v>3</v>
      </c>
      <c r="K2" s="8" t="s">
        <v>15</v>
      </c>
      <c r="L2" s="8" t="s">
        <v>4</v>
      </c>
      <c r="M2" s="8" t="s">
        <v>16</v>
      </c>
      <c r="N2" s="6" t="s">
        <v>2</v>
      </c>
      <c r="O2" s="6" t="s">
        <v>14</v>
      </c>
      <c r="P2" s="6" t="s">
        <v>3</v>
      </c>
      <c r="Q2" s="6" t="s">
        <v>15</v>
      </c>
      <c r="R2" s="6" t="s">
        <v>4</v>
      </c>
      <c r="S2" s="6" t="s">
        <v>16</v>
      </c>
    </row>
    <row r="3" spans="1:19">
      <c r="A3" s="4">
        <v>35</v>
      </c>
      <c r="B3" s="4">
        <f>Sheet3!K3</f>
        <v>21.426662483541143</v>
      </c>
      <c r="C3" s="4">
        <f>Sheet3!L3</f>
        <v>22.285829930713749</v>
      </c>
      <c r="D3" s="4">
        <f>Sheet3!K15</f>
        <v>219.42523229777066</v>
      </c>
      <c r="E3" s="4">
        <f>Sheet3!L15</f>
        <v>20.094693765026058</v>
      </c>
      <c r="F3" s="4">
        <f>Sheet3!K27</f>
        <v>313.90254279412954</v>
      </c>
      <c r="G3" s="4">
        <f>Sheet3!L27</f>
        <v>27.954056381995514</v>
      </c>
      <c r="H3" s="7">
        <f>Sheet3!X3</f>
        <v>380.23837396211889</v>
      </c>
      <c r="I3" s="7">
        <f>Sheet3!Y3</f>
        <v>25.49110580224967</v>
      </c>
      <c r="J3" s="7">
        <f>Sheet3!X15</f>
        <v>29.327995529032155</v>
      </c>
      <c r="K3" s="7">
        <f>Sheet3!Y15</f>
        <v>18.739716470743513</v>
      </c>
      <c r="L3" s="7">
        <f>Sheet3!X27</f>
        <v>102.53433710622635</v>
      </c>
      <c r="M3" s="7">
        <f>Sheet3!Y27</f>
        <v>28.915751041038348</v>
      </c>
      <c r="N3" s="4">
        <f>Sheet3!AK3</f>
        <v>138.04538017007849</v>
      </c>
      <c r="O3" s="4">
        <f>Sheet3!AL3</f>
        <v>25.383135670497435</v>
      </c>
      <c r="P3" s="4">
        <f>Sheet3!AK15</f>
        <v>34.340436281483235</v>
      </c>
      <c r="Q3" s="4">
        <f>Sheet3!AL15</f>
        <v>20.919044106722566</v>
      </c>
      <c r="R3" s="4">
        <f>Sheet3!AK27</f>
        <v>132.78613837458636</v>
      </c>
      <c r="S3" s="4">
        <f>Sheet3!AL27</f>
        <v>39.488287925613307</v>
      </c>
    </row>
    <row r="4" spans="1:19">
      <c r="A4" s="4">
        <v>30</v>
      </c>
      <c r="B4" s="4">
        <f>Sheet3!K4</f>
        <v>-170.58828289941846</v>
      </c>
      <c r="C4" s="4">
        <f>Sheet3!L4</f>
        <v>21.961550261723598</v>
      </c>
      <c r="D4" s="4">
        <f>Sheet3!K16</f>
        <v>246.86822665223812</v>
      </c>
      <c r="E4" s="4">
        <f>Sheet3!L16</f>
        <v>20.084015019403612</v>
      </c>
      <c r="F4" s="4">
        <f>Sheet3!K28</f>
        <v>364.65195462884139</v>
      </c>
      <c r="G4" s="4">
        <f>Sheet3!L28</f>
        <v>28.726046324588768</v>
      </c>
      <c r="H4" s="7">
        <f>Sheet3!X4</f>
        <v>324.61775804590627</v>
      </c>
      <c r="I4" s="7">
        <f>Sheet3!Y4</f>
        <v>26.572998918378193</v>
      </c>
      <c r="J4" s="7">
        <f>Sheet3!X16</f>
        <v>-15.721521223107697</v>
      </c>
      <c r="K4" s="7">
        <f>Sheet3!Y16</f>
        <v>19.070232238720028</v>
      </c>
      <c r="L4" s="7">
        <f>Sheet3!X28</f>
        <v>254.7189263938717</v>
      </c>
      <c r="M4" s="7">
        <f>Sheet3!Y28</f>
        <v>29.924029733853121</v>
      </c>
      <c r="N4" s="4">
        <f>Sheet3!AK4</f>
        <v>136.13072185788963</v>
      </c>
      <c r="O4" s="4">
        <f>Sheet3!AL4</f>
        <v>25.08677456758711</v>
      </c>
      <c r="P4" s="4">
        <f>Sheet3!AK16</f>
        <v>47.606071382985384</v>
      </c>
      <c r="Q4" s="4">
        <f>Sheet3!AL16</f>
        <v>20.557982753569021</v>
      </c>
      <c r="R4" s="4">
        <f>Sheet3!AK28</f>
        <v>107.62808506756636</v>
      </c>
      <c r="S4" s="4">
        <f>Sheet3!AL28</f>
        <v>26.880030894970517</v>
      </c>
    </row>
    <row r="5" spans="1:19">
      <c r="A5" s="4">
        <v>25</v>
      </c>
      <c r="B5" s="4">
        <f>Sheet3!K5</f>
        <v>-337.13959794569604</v>
      </c>
      <c r="C5" s="4">
        <f>Sheet3!L5</f>
        <v>21.628565122855541</v>
      </c>
      <c r="D5" s="4">
        <f>Sheet3!K17</f>
        <v>124.39414246942471</v>
      </c>
      <c r="E5" s="4">
        <f>Sheet3!L17</f>
        <v>20.574112594307028</v>
      </c>
      <c r="F5" s="4">
        <f>Sheet3!K29</f>
        <v>481.52177966743898</v>
      </c>
      <c r="G5" s="4">
        <f>Sheet3!L29</f>
        <v>28.13188394327965</v>
      </c>
      <c r="H5" s="7">
        <f>Sheet3!X5</f>
        <v>238.3944365151437</v>
      </c>
      <c r="I5" s="7">
        <f>Sheet3!Y5</f>
        <v>26.25328494582482</v>
      </c>
      <c r="J5" s="7">
        <f>Sheet3!X17</f>
        <v>-134.78073681343585</v>
      </c>
      <c r="K5" s="7">
        <f>Sheet3!Y17</f>
        <v>18.994630979665438</v>
      </c>
      <c r="L5" s="7">
        <f>Sheet3!X29</f>
        <v>545.65779628246571</v>
      </c>
      <c r="M5" s="7">
        <f>Sheet3!Y29</f>
        <v>28.128967801258156</v>
      </c>
      <c r="N5" s="4">
        <f>Sheet3!AK5</f>
        <v>121.04517577891663</v>
      </c>
      <c r="O5" s="4">
        <f>Sheet3!AL5</f>
        <v>25.054778846811121</v>
      </c>
      <c r="P5" s="4">
        <f>Sheet3!AK17</f>
        <v>-1.681066700040615</v>
      </c>
      <c r="Q5" s="4">
        <f>Sheet3!AL17</f>
        <v>20.870794397650382</v>
      </c>
      <c r="R5" s="4">
        <f>Sheet3!AK29</f>
        <v>141.39211680789134</v>
      </c>
      <c r="S5" s="4">
        <f>Sheet3!AL29</f>
        <v>27.215786861217772</v>
      </c>
    </row>
    <row r="6" spans="1:19">
      <c r="A6" s="4">
        <v>20</v>
      </c>
      <c r="B6" s="4">
        <f>Sheet3!K6</f>
        <v>-419.05979782362039</v>
      </c>
      <c r="C6" s="4">
        <f>Sheet3!L6</f>
        <v>21.817676104474888</v>
      </c>
      <c r="D6" s="4">
        <f>Sheet3!K18</f>
        <v>96.588307433009888</v>
      </c>
      <c r="E6" s="4">
        <f>Sheet3!L18</f>
        <v>19.952169680866785</v>
      </c>
      <c r="F6" s="4">
        <f>Sheet3!K30</f>
        <v>652.85918938907059</v>
      </c>
      <c r="G6" s="4">
        <f>Sheet3!L30</f>
        <v>28.542402750970727</v>
      </c>
      <c r="H6" s="7">
        <f>Sheet3!X6</f>
        <v>151.76740709167569</v>
      </c>
      <c r="I6" s="7">
        <f>Sheet3!Y6</f>
        <v>26.110848983819572</v>
      </c>
      <c r="J6" s="7">
        <f>Sheet3!X18</f>
        <v>-85.49462404189137</v>
      </c>
      <c r="K6" s="7">
        <f>Sheet3!Y18</f>
        <v>18.158254004609795</v>
      </c>
      <c r="L6" s="7">
        <f>Sheet3!X30</f>
        <v>823.14362119995053</v>
      </c>
      <c r="M6" s="7">
        <f>Sheet3!Y30</f>
        <v>29.240491315418129</v>
      </c>
      <c r="N6" s="4">
        <f>Sheet3!AK6</f>
        <v>130.82776761175174</v>
      </c>
      <c r="O6" s="4">
        <f>Sheet3!AL6</f>
        <v>25.698115318548837</v>
      </c>
      <c r="P6" s="4">
        <f>Sheet3!AK18</f>
        <v>8.878583151318578</v>
      </c>
      <c r="Q6" s="4">
        <f>Sheet3!AL18</f>
        <v>20.679513848542779</v>
      </c>
      <c r="R6" s="4">
        <f>Sheet3!AK30</f>
        <v>167.43529597466704</v>
      </c>
      <c r="S6" s="4">
        <f>Sheet3!AL30</f>
        <v>26.94401934763718</v>
      </c>
    </row>
    <row r="7" spans="1:19">
      <c r="A7" s="4">
        <v>15</v>
      </c>
      <c r="B7" s="4">
        <f>Sheet3!K7</f>
        <v>-475.67785393961253</v>
      </c>
      <c r="C7" s="4">
        <f>Sheet3!L7</f>
        <v>22.028592054437734</v>
      </c>
      <c r="D7" s="4">
        <f>Sheet3!K19</f>
        <v>30.60841318228405</v>
      </c>
      <c r="E7" s="4">
        <f>Sheet3!L19</f>
        <v>19.483115990228562</v>
      </c>
      <c r="F7" s="4">
        <f>Sheet3!K31</f>
        <v>873.16566845096384</v>
      </c>
      <c r="G7" s="4">
        <f>Sheet3!L31</f>
        <v>28.575987254300244</v>
      </c>
      <c r="H7" s="7">
        <f>Sheet3!X7</f>
        <v>85.536414033343277</v>
      </c>
      <c r="I7" s="7">
        <f>Sheet3!Y7</f>
        <v>26.633496505909275</v>
      </c>
      <c r="J7" s="7">
        <f>Sheet3!X19</f>
        <v>-235.03329424967802</v>
      </c>
      <c r="K7" s="7">
        <f>Sheet3!Y19</f>
        <v>20.22056537075154</v>
      </c>
      <c r="L7" s="7">
        <f>Sheet3!X31</f>
        <v>1062.4106833176734</v>
      </c>
      <c r="M7" s="7">
        <f>Sheet3!Y31</f>
        <v>28.773437600591382</v>
      </c>
      <c r="N7" s="4">
        <f>Sheet3!AK7</f>
        <v>88.131537468519667</v>
      </c>
      <c r="O7" s="4">
        <f>Sheet3!AL7</f>
        <v>25.507900280962289</v>
      </c>
      <c r="P7" s="4">
        <f>Sheet3!AK19</f>
        <v>-7.5847424619037637E-2</v>
      </c>
      <c r="Q7" s="4">
        <f>Sheet3!AL19</f>
        <v>20.310346414173061</v>
      </c>
      <c r="R7" s="4">
        <f>Sheet3!AK31</f>
        <v>116.26849688165126</v>
      </c>
      <c r="S7" s="4">
        <f>Sheet3!AL31</f>
        <v>26.731242214045377</v>
      </c>
    </row>
    <row r="8" spans="1:19">
      <c r="A8" s="4">
        <v>10</v>
      </c>
      <c r="B8" s="4">
        <f>Sheet3!K8</f>
        <v>-561.48459991695461</v>
      </c>
      <c r="C8" s="4">
        <f>Sheet3!L8</f>
        <v>26.004695978295345</v>
      </c>
      <c r="D8" s="4">
        <f>Sheet3!K20</f>
        <v>-260.62407176742278</v>
      </c>
      <c r="E8" s="4">
        <f>Sheet3!L20</f>
        <v>20.53085076836118</v>
      </c>
      <c r="F8" s="4">
        <f>Sheet3!K32</f>
        <v>1401.6504269857817</v>
      </c>
      <c r="G8" s="4">
        <f>Sheet3!L32</f>
        <v>27.880594254991117</v>
      </c>
      <c r="H8" s="7">
        <f>Sheet3!X8</f>
        <v>53.35973551408631</v>
      </c>
      <c r="I8" s="7">
        <f>Sheet3!Y8</f>
        <v>30.224099077942164</v>
      </c>
      <c r="J8" s="7">
        <f>Sheet3!X20</f>
        <v>-419.79653546408804</v>
      </c>
      <c r="K8" s="7">
        <f>Sheet3!Y20</f>
        <v>20.246499014451235</v>
      </c>
      <c r="L8" s="7">
        <f>Sheet3!X32</f>
        <v>1388.9898538841826</v>
      </c>
      <c r="M8" s="7">
        <f>Sheet3!Y32</f>
        <v>29.00524791669212</v>
      </c>
      <c r="N8" s="4">
        <f>Sheet3!AK8</f>
        <v>54.799102096081128</v>
      </c>
      <c r="O8" s="4">
        <f>Sheet3!AL8</f>
        <v>27.434627536039553</v>
      </c>
      <c r="P8" s="4">
        <f>Sheet3!AK20</f>
        <v>-74.1366324124632</v>
      </c>
      <c r="Q8" s="4">
        <f>Sheet3!AL20</f>
        <v>20.617967982574534</v>
      </c>
      <c r="R8" s="4">
        <f>Sheet3!AK32</f>
        <v>157.22743907294623</v>
      </c>
      <c r="S8" s="4">
        <f>Sheet3!AL32</f>
        <v>27.43952529509782</v>
      </c>
    </row>
    <row r="9" spans="1:19">
      <c r="A9" s="4">
        <v>5</v>
      </c>
      <c r="B9" s="4">
        <f>Sheet3!K9</f>
        <v>-390.2922888733786</v>
      </c>
      <c r="C9" s="4">
        <f>Sheet3!L9</f>
        <v>33.17474776059548</v>
      </c>
      <c r="D9" s="4">
        <f>Sheet3!K21</f>
        <v>-328.06971728506306</v>
      </c>
      <c r="E9" s="4">
        <f>Sheet3!L21</f>
        <v>22.689663033539702</v>
      </c>
      <c r="F9" s="4">
        <f>Sheet3!K33</f>
        <v>2023.7818142023921</v>
      </c>
      <c r="G9" s="4">
        <f>Sheet3!L33</f>
        <v>32.836203115024041</v>
      </c>
      <c r="H9" s="7">
        <f>Sheet3!X9</f>
        <v>-102.60242633976884</v>
      </c>
      <c r="I9" s="7">
        <f>Sheet3!Y9</f>
        <v>37.455544510722</v>
      </c>
      <c r="J9" s="7">
        <f>Sheet3!X21</f>
        <v>-433.04312540281467</v>
      </c>
      <c r="K9" s="7">
        <f>Sheet3!Y21</f>
        <v>21.718842901295265</v>
      </c>
      <c r="L9" s="7">
        <f>Sheet3!X33</f>
        <v>1824.957689131573</v>
      </c>
      <c r="M9" s="7">
        <f>Sheet3!Y33</f>
        <v>31.221373143323348</v>
      </c>
      <c r="N9" s="4">
        <f>Sheet3!AK9</f>
        <v>32.343471081715691</v>
      </c>
      <c r="O9" s="4">
        <f>Sheet3!AL9</f>
        <v>32.158378823123876</v>
      </c>
      <c r="P9" s="4">
        <f>Sheet3!AK21</f>
        <v>-19.760770394906803</v>
      </c>
      <c r="Q9" s="4">
        <f>Sheet3!AL21</f>
        <v>22.084840875448208</v>
      </c>
      <c r="R9" s="4">
        <f>Sheet3!AK33</f>
        <v>136.90025238065292</v>
      </c>
      <c r="S9" s="4">
        <f>Sheet3!AL33</f>
        <v>28.861718718186804</v>
      </c>
    </row>
    <row r="10" spans="1:19">
      <c r="A10" s="4">
        <v>0</v>
      </c>
      <c r="B10" s="4">
        <f>Sheet3!K10</f>
        <v>-316.46600118965893</v>
      </c>
      <c r="C10" s="4">
        <f>Sheet3!L10</f>
        <v>26.97840259231446</v>
      </c>
      <c r="D10" s="4">
        <f>Sheet3!K22</f>
        <v>-512.68175067327877</v>
      </c>
      <c r="E10" s="4">
        <f>Sheet3!L22</f>
        <v>26.545318313174132</v>
      </c>
      <c r="F10" s="4">
        <f>Sheet3!K34</f>
        <v>2123.6115929503617</v>
      </c>
      <c r="G10" s="4">
        <f>Sheet3!L34</f>
        <v>51.658254588604969</v>
      </c>
      <c r="H10" s="7">
        <f>Sheet3!X10</f>
        <v>-135.40131519530217</v>
      </c>
      <c r="I10" s="7">
        <f>Sheet3!Y10</f>
        <v>32.446438266962652</v>
      </c>
      <c r="J10" s="7">
        <f>Sheet3!X22</f>
        <v>-719.23538365624631</v>
      </c>
      <c r="K10" s="7">
        <f>Sheet3!Y22</f>
        <v>23.9419279826365</v>
      </c>
      <c r="L10" s="7">
        <f>Sheet3!X34</f>
        <v>2230.9334430797539</v>
      </c>
      <c r="M10" s="7">
        <f>Sheet3!Y34</f>
        <v>44.032945898937321</v>
      </c>
      <c r="N10" s="4">
        <f>Sheet3!AK10</f>
        <v>87.815681689922656</v>
      </c>
      <c r="O10" s="4">
        <f>Sheet3!AL10</f>
        <v>26.592943916019827</v>
      </c>
      <c r="P10" s="4">
        <f>Sheet3!AK22</f>
        <v>-73.552572211395542</v>
      </c>
      <c r="Q10" s="4">
        <f>Sheet3!AL22</f>
        <v>24.023372248129519</v>
      </c>
      <c r="R10" s="4">
        <f>Sheet3!AK34</f>
        <v>78.658675177425366</v>
      </c>
      <c r="S10" s="4">
        <f>Sheet3!AL34</f>
        <v>38.000354455980023</v>
      </c>
    </row>
    <row r="11" spans="1:19">
      <c r="A11" s="4">
        <v>-5</v>
      </c>
      <c r="B11" s="4">
        <f>Sheet3!K11</f>
        <v>-415.68378854006005</v>
      </c>
      <c r="C11" s="4">
        <f>Sheet3!L11</f>
        <v>23.474412793497493</v>
      </c>
      <c r="D11" s="4">
        <f>Sheet3!K23</f>
        <v>-394.89082842682848</v>
      </c>
      <c r="E11" s="4">
        <f>Sheet3!L23</f>
        <v>25.554057258054783</v>
      </c>
      <c r="F11" s="4">
        <f>Sheet3!K35</f>
        <v>1799.921246322971</v>
      </c>
      <c r="G11" s="4">
        <f>Sheet3!L35</f>
        <v>31.249808514901993</v>
      </c>
      <c r="H11" s="7">
        <f>Sheet3!X11</f>
        <v>-105.63381131055638</v>
      </c>
      <c r="I11" s="7">
        <f>Sheet3!Y11</f>
        <v>28.152913432324013</v>
      </c>
      <c r="J11" s="7">
        <f>Sheet3!X23</f>
        <v>-522.39817573157552</v>
      </c>
      <c r="K11" s="7">
        <f>Sheet3!Y23</f>
        <v>21.230007330810615</v>
      </c>
      <c r="L11" s="7">
        <f>Sheet3!X35</f>
        <v>2117.627020105796</v>
      </c>
      <c r="M11" s="7">
        <f>Sheet3!Y35</f>
        <v>32.141470837416641</v>
      </c>
      <c r="N11" s="4">
        <f>Sheet3!AK11</f>
        <v>42.938246399043173</v>
      </c>
      <c r="O11" s="4">
        <f>Sheet3!AL11</f>
        <v>25.614032298946743</v>
      </c>
      <c r="P11" s="4">
        <f>Sheet3!AK23</f>
        <v>-50.341372000385178</v>
      </c>
      <c r="Q11" s="4">
        <f>Sheet3!AL23</f>
        <v>23.396387719694157</v>
      </c>
      <c r="R11" s="4">
        <f>Sheet3!AK35</f>
        <v>164.83572952281776</v>
      </c>
      <c r="S11" s="4">
        <f>Sheet3!AL35</f>
        <v>27.586434981770509</v>
      </c>
    </row>
    <row r="12" spans="1:19">
      <c r="A12" s="4">
        <v>-10</v>
      </c>
      <c r="B12" s="4">
        <f>Sheet3!K12</f>
        <v>-476.32752553768393</v>
      </c>
      <c r="C12" s="4">
        <f>Sheet3!L12</f>
        <v>22.464281420453453</v>
      </c>
      <c r="D12" s="4">
        <f>Sheet3!K24</f>
        <v>-205.10612371820912</v>
      </c>
      <c r="E12" s="4">
        <f>Sheet3!L24</f>
        <v>20.790927939105345</v>
      </c>
      <c r="F12" s="4">
        <f>Sheet3!K36</f>
        <v>1275.9679548752779</v>
      </c>
      <c r="G12" s="4">
        <f>Sheet3!L36</f>
        <v>28.284073402126676</v>
      </c>
      <c r="H12" s="7">
        <f>Sheet3!X12</f>
        <v>-63.268773898152475</v>
      </c>
      <c r="I12" s="7">
        <f>Sheet3!Y12</f>
        <v>26.214722929221587</v>
      </c>
      <c r="J12" s="7">
        <f>Sheet3!X24</f>
        <v>-457.31758227332193</v>
      </c>
      <c r="K12" s="7">
        <f>Sheet3!Y24</f>
        <v>15.879022799506526</v>
      </c>
      <c r="L12" s="7">
        <f>Sheet3!X36</f>
        <v>1536.0900768115207</v>
      </c>
      <c r="M12" s="7">
        <f>Sheet3!Y36</f>
        <v>27.765711924010969</v>
      </c>
      <c r="N12" s="4">
        <f>Sheet3!AK12</f>
        <v>4.0185378777475877</v>
      </c>
      <c r="O12" s="4">
        <f>Sheet3!AL12</f>
        <v>24.688344874807168</v>
      </c>
      <c r="P12" s="4">
        <f>Sheet3!AK24</f>
        <v>-52.595835660871465</v>
      </c>
      <c r="Q12" s="4">
        <f>Sheet3!AL24</f>
        <v>20.454543820806759</v>
      </c>
      <c r="R12" s="4">
        <f>Sheet3!AK36</f>
        <v>139.92104246492985</v>
      </c>
      <c r="S12" s="4">
        <f>Sheet3!AL36</f>
        <v>26.991706622552861</v>
      </c>
    </row>
    <row r="29" spans="2:3">
      <c r="B29" s="3" t="s">
        <v>20</v>
      </c>
      <c r="C29" s="10"/>
    </row>
    <row r="30" spans="2:3">
      <c r="B30" s="3" t="s">
        <v>21</v>
      </c>
      <c r="C30" s="11"/>
    </row>
    <row r="31" spans="2:3">
      <c r="B31" s="3" t="s">
        <v>22</v>
      </c>
      <c r="C31" s="9"/>
    </row>
    <row r="33" spans="2:2">
      <c r="B33" s="3"/>
    </row>
  </sheetData>
  <mergeCells count="3">
    <mergeCell ref="B1:F1"/>
    <mergeCell ref="N1:S1"/>
    <mergeCell ref="H1:M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S34"/>
  <sheetViews>
    <sheetView tabSelected="1" zoomScale="107" zoomScaleNormal="100" workbookViewId="0">
      <selection sqref="A1:M31"/>
    </sheetView>
  </sheetViews>
  <sheetFormatPr baseColWidth="10" defaultColWidth="8.81640625" defaultRowHeight="14.5"/>
  <cols>
    <col min="2" max="2" width="11.1796875" bestFit="1" customWidth="1"/>
  </cols>
  <sheetData>
    <row r="1" spans="1:19">
      <c r="A1" s="4"/>
      <c r="B1" s="17" t="s">
        <v>0</v>
      </c>
      <c r="C1" s="17"/>
      <c r="D1" s="17"/>
      <c r="E1" s="17"/>
      <c r="F1" s="17"/>
      <c r="G1" s="5"/>
      <c r="H1" s="18" t="s">
        <v>1</v>
      </c>
      <c r="I1" s="18"/>
      <c r="J1" s="18"/>
      <c r="K1" s="18"/>
      <c r="L1" s="18"/>
      <c r="M1" s="18"/>
      <c r="N1" s="17" t="s">
        <v>23</v>
      </c>
      <c r="O1" s="17"/>
      <c r="P1" s="17"/>
      <c r="Q1" s="17"/>
      <c r="R1" s="17"/>
      <c r="S1" s="17"/>
    </row>
    <row r="2" spans="1:19" s="3" customFormat="1">
      <c r="A2" s="6" t="s">
        <v>17</v>
      </c>
      <c r="B2" s="6" t="s">
        <v>2</v>
      </c>
      <c r="C2" s="6" t="s">
        <v>14</v>
      </c>
      <c r="D2" s="6" t="s">
        <v>3</v>
      </c>
      <c r="E2" s="6" t="s">
        <v>15</v>
      </c>
      <c r="F2" s="6" t="s">
        <v>4</v>
      </c>
      <c r="G2" s="6" t="s">
        <v>16</v>
      </c>
      <c r="H2" s="8" t="s">
        <v>2</v>
      </c>
      <c r="I2" s="8" t="s">
        <v>14</v>
      </c>
      <c r="J2" s="8" t="s">
        <v>3</v>
      </c>
      <c r="K2" s="8" t="s">
        <v>15</v>
      </c>
      <c r="L2" s="8" t="s">
        <v>4</v>
      </c>
      <c r="M2" s="8" t="s">
        <v>16</v>
      </c>
      <c r="N2" s="6" t="s">
        <v>2</v>
      </c>
      <c r="O2" s="6" t="s">
        <v>14</v>
      </c>
      <c r="P2" s="6" t="s">
        <v>3</v>
      </c>
      <c r="Q2" s="6" t="s">
        <v>15</v>
      </c>
      <c r="R2" s="6" t="s">
        <v>4</v>
      </c>
      <c r="S2" s="6" t="s">
        <v>16</v>
      </c>
    </row>
    <row r="3" spans="1:19">
      <c r="A3" s="4">
        <v>35</v>
      </c>
      <c r="B3" s="4">
        <f>(2*$D$33+$E$33)*(('lattice strain'!B3)/1000000)+'Residual stress'!$E$33*('lattice strain'!D3/1000000+'lattice strain'!F3/1000000)</f>
        <v>67.306537025403401</v>
      </c>
      <c r="C3" s="4">
        <f>SQRT((('lattice strain'!C3/1000000)^2)*((2*'Residual stress'!$D$33+'Residual stress'!$E$33)^2)+('Residual stress'!$E$33^2)*(('lattice strain'!E3/1000000)^2+('lattice strain'!G3/1000000)^2))</f>
        <v>7.1958327890386968</v>
      </c>
      <c r="D3" s="4">
        <f>(2*$D$33+$E$33)*(('lattice strain'!D3)/1000000)+'Residual stress'!$E$33*('lattice strain'!B3/1000000+'lattice strain'!F3/1000000)</f>
        <v>97.767855458361794</v>
      </c>
      <c r="E3" s="4">
        <f>SQRT((('lattice strain'!E3/1000000)^2)*((2*'Residual stress'!$D$33+'Residual stress'!$E$33)^2)+('Residual stress'!$E$33^2)*(('lattice strain'!G3/1000000)^2+('lattice strain'!C3/1000000)^2))</f>
        <v>6.803326121924834</v>
      </c>
      <c r="F3" s="4">
        <f>(2*$D$33+$E$33)*(('lattice strain'!F3)/1000000)+'Residual stress'!$E$33*('lattice strain'!D3/1000000+'lattice strain'!B3/1000000)</f>
        <v>112.30282630395547</v>
      </c>
      <c r="G3" s="4">
        <f>SQRT((('lattice strain'!G3/1000000)^2)*((2*'Residual stress'!$D$33+'Residual stress'!$E$33)^2)+('Residual stress'!$E$33^2)*(('lattice strain'!C3/1000000)^2+('lattice strain'!E3/1000000)^2))</f>
        <v>8.2843447335512597</v>
      </c>
      <c r="H3" s="7">
        <f>(2*$D$33+$E$33)*(('lattice strain'!H3)/1000000)+'Residual stress'!$E$33*('lattice strain'!J3/1000000+'lattice strain'!L3/1000000)</f>
        <v>117.58675444771569</v>
      </c>
      <c r="I3" s="7">
        <f>SQRT((('lattice strain'!I3/1000000)^2)*((2*'Residual stress'!$D$33+'Residual stress'!$E$33)^2)+('Residual stress'!$E$33^2)*(('lattice strain'!K3/1000000)^2+('lattice strain'!M3/1000000)^2))</f>
        <v>7.9314468449881081</v>
      </c>
      <c r="J3" s="7">
        <f>(2*$D$33+$E$33)*(('lattice strain'!J3)/1000000)+'Residual stress'!$E$33*('lattice strain'!H3/1000000+'lattice strain'!L3/1000000)</f>
        <v>63.600542381086946</v>
      </c>
      <c r="K3" s="7">
        <f>SQRT((('lattice strain'!K3/1000000)^2)*((2*'Residual stress'!$D$33+'Residual stress'!$E$33)^2)+('Residual stress'!$E$33^2)*(('lattice strain'!I3/1000000)^2+('lattice strain'!M3/1000000)^2))</f>
        <v>6.7259241788579294</v>
      </c>
      <c r="L3" s="7">
        <f>(2*$D$33+$E$33)*(('lattice strain'!L3)/1000000)+'Residual stress'!$E$33*('lattice strain'!H3/1000000+'lattice strain'!J3/1000000)</f>
        <v>74.863056469886061</v>
      </c>
      <c r="M3" s="7">
        <f>SQRT((('lattice strain'!M3/1000000)^2)*((2*'Residual stress'!$D$33+'Residual stress'!$E$33)^2)+('Residual stress'!$E$33^2)*(('lattice strain'!I3/1000000)^2+('lattice strain'!K3/1000000)^2))</f>
        <v>8.5984271035589064</v>
      </c>
      <c r="N3" s="4">
        <f>(2*$D$33+$E$33)*(('lattice strain'!N3)/1000000)+'Residual stress'!$E$33*('lattice strain'!P3/1000000+'lattice strain'!R3/1000000)</f>
        <v>56.449899429183013</v>
      </c>
      <c r="O3" s="4">
        <f>SQRT((('lattice strain'!O3/1000000)^2)*((2*'Residual stress'!$D$33+'Residual stress'!$E$33)^2)+('Residual stress'!$E$33^2)*(('lattice strain'!Q3/1000000)^2+('lattice strain'!S3/1000000)^2))</f>
        <v>8.5608902282063202</v>
      </c>
      <c r="P3" s="4">
        <f>(2*$D$33+$E$33)*(('lattice strain'!P3)/1000000)+'Residual stress'!$E$33*('lattice strain'!N3/1000000+'lattice strain'!R3/1000000)</f>
        <v>40.495292677091427</v>
      </c>
      <c r="Q3" s="4">
        <f>SQRT((('lattice strain'!Q3/1000000)^2)*((2*'Residual stress'!$D$33+'Residual stress'!$E$33)^2)+('Residual stress'!$E$33^2)*(('lattice strain'!O3/1000000)^2+('lattice strain'!S3/1000000)^2))</f>
        <v>7.813977202211686</v>
      </c>
      <c r="R3" s="4">
        <f>(2*$D$33+$E$33)*(('lattice strain'!R3)/1000000)+'Residual stress'!$E$33*('lattice strain'!N3/1000000+'lattice strain'!P3/1000000)</f>
        <v>55.640785306799607</v>
      </c>
      <c r="S3" s="4">
        <f>SQRT((('lattice strain'!S3/1000000)^2)*((2*'Residual stress'!$D$33+'Residual stress'!$E$33)^2)+('Residual stress'!$E$33^2)*(('lattice strain'!O3/1000000)^2+('lattice strain'!Q3/1000000)^2))</f>
        <v>11.288583351902298</v>
      </c>
    </row>
    <row r="4" spans="1:19">
      <c r="A4" s="4">
        <v>30</v>
      </c>
      <c r="B4" s="4">
        <f>(2*$D$33+$E$33)*(('lattice strain'!B4)/1000000)+'Residual stress'!$E$33*('lattice strain'!D4/1000000+'lattice strain'!F4/1000000)</f>
        <v>24.632406290281111</v>
      </c>
      <c r="C4" s="4">
        <f>SQRT((('lattice strain'!C4/1000000)^2)*((2*'Residual stress'!$D$33+'Residual stress'!$E$33)^2)+('Residual stress'!$E$33^2)*(('lattice strain'!E4/1000000)^2+('lattice strain'!G4/1000000)^2))</f>
        <v>7.1635743796678604</v>
      </c>
      <c r="D4" s="4">
        <f>(2*$D$33+$E$33)*(('lattice strain'!D4)/1000000)+'Residual stress'!$E$33*('lattice strain'!B4/1000000+'lattice strain'!F4/1000000)</f>
        <v>88.856484682843671</v>
      </c>
      <c r="E4" s="4">
        <f>SQRT((('lattice strain'!E4/1000000)^2)*((2*'Residual stress'!$D$33+'Residual stress'!$E$33)^2)+('Residual stress'!$E$33^2)*(('lattice strain'!G4/1000000)^2+('lattice strain'!C4/1000000)^2))</f>
        <v>6.8297636724934891</v>
      </c>
      <c r="F4" s="4">
        <f>(2*$D$33+$E$33)*(('lattice strain'!F4)/1000000)+'Residual stress'!$E$33*('lattice strain'!D4/1000000+'lattice strain'!B4/1000000)</f>
        <v>106.97705821770572</v>
      </c>
      <c r="G4" s="4">
        <f>SQRT((('lattice strain'!G4/1000000)^2)*((2*'Residual stress'!$D$33+'Residual stress'!$E$33)^2)+('Residual stress'!$E$33^2)*(('lattice strain'!C4/1000000)^2+('lattice strain'!E4/1000000)^2))</f>
        <v>8.4619927568132383</v>
      </c>
      <c r="H4" s="7">
        <f>(2*$D$33+$E$33)*(('lattice strain'!H4)/1000000)+'Residual stress'!$E$33*('lattice strain'!J4/1000000+'lattice strain'!L4/1000000)</f>
        <v>114.97371237821677</v>
      </c>
      <c r="I4" s="7">
        <f>SQRT((('lattice strain'!I4/1000000)^2)*((2*'Residual stress'!$D$33+'Residual stress'!$E$33)^2)+('Residual stress'!$E$33^2)*(('lattice strain'!K4/1000000)^2+('lattice strain'!M4/1000000)^2))</f>
        <v>8.2429978463570261</v>
      </c>
      <c r="J4" s="7">
        <f>(2*$D$33+$E$33)*(('lattice strain'!J4)/1000000)+'Residual stress'!$E$33*('lattice strain'!H4/1000000+'lattice strain'!L4/1000000)</f>
        <v>62.613823259906923</v>
      </c>
      <c r="K4" s="7">
        <f>SQRT((('lattice strain'!K4/1000000)^2)*((2*'Residual stress'!$D$33+'Residual stress'!$E$33)^2)+('Residual stress'!$E$33^2)*(('lattice strain'!I4/1000000)^2+('lattice strain'!M4/1000000)^2))</f>
        <v>6.9053363045279452</v>
      </c>
      <c r="L4" s="7">
        <f>(2*$D$33+$E$33)*(('lattice strain'!L4)/1000000)+'Residual stress'!$E$33*('lattice strain'!H4/1000000+'lattice strain'!J4/1000000)</f>
        <v>104.22004597021144</v>
      </c>
      <c r="M4" s="7">
        <f>SQRT((('lattice strain'!M4/1000000)^2)*((2*'Residual stress'!$D$33+'Residual stress'!$E$33)^2)+('Residual stress'!$E$33^2)*(('lattice strain'!I4/1000000)^2+('lattice strain'!K4/1000000)^2))</f>
        <v>8.8966046713488023</v>
      </c>
      <c r="N4" s="4">
        <f>(2*$D$33+$E$33)*(('lattice strain'!N4)/1000000)+'Residual stress'!$E$33*('lattice strain'!P4/1000000+'lattice strain'!R4/1000000)</f>
        <v>54.562212398341643</v>
      </c>
      <c r="O4" s="4">
        <f>SQRT((('lattice strain'!O4/1000000)^2)*((2*'Residual stress'!$D$33+'Residual stress'!$E$33)^2)+('Residual stress'!$E$33^2)*(('lattice strain'!Q4/1000000)^2+('lattice strain'!S4/1000000)^2))</f>
        <v>7.8015765261515204</v>
      </c>
      <c r="P4" s="4">
        <f>(2*$D$33+$E$33)*(('lattice strain'!P4)/1000000)+'Residual stress'!$E$33*('lattice strain'!N4/1000000+'lattice strain'!R4/1000000)</f>
        <v>40.943035402202526</v>
      </c>
      <c r="Q4" s="4">
        <f>SQRT((('lattice strain'!Q4/1000000)^2)*((2*'Residual stress'!$D$33+'Residual stress'!$E$33)^2)+('Residual stress'!$E$33^2)*(('lattice strain'!O4/1000000)^2+('lattice strain'!S4/1000000)^2))</f>
        <v>6.9737295466567639</v>
      </c>
      <c r="R4" s="4">
        <f>(2*$D$33+$E$33)*(('lattice strain'!R4)/1000000)+'Residual stress'!$E$33*('lattice strain'!N4/1000000+'lattice strain'!P4/1000000)</f>
        <v>50.17719135367652</v>
      </c>
      <c r="S4" s="4">
        <f>SQRT((('lattice strain'!S4/1000000)^2)*((2*'Residual stress'!$D$33+'Residual stress'!$E$33)^2)+('Residual stress'!$E$33^2)*(('lattice strain'!O4/1000000)^2+('lattice strain'!Q4/1000000)^2))</f>
        <v>8.1473177060210578</v>
      </c>
    </row>
    <row r="5" spans="1:19">
      <c r="A5" s="4">
        <v>25</v>
      </c>
      <c r="B5" s="4">
        <f>(2*$D$33+$E$33)*(('lattice strain'!B5)/1000000)+'Residual stress'!$E$33*('lattice strain'!D5/1000000+'lattice strain'!F5/1000000)</f>
        <v>-20.854977661895433</v>
      </c>
      <c r="C5" s="4">
        <f>SQRT((('lattice strain'!C5/1000000)^2)*((2*'Residual stress'!$D$33+'Residual stress'!$E$33)^2)+('Residual stress'!$E$33^2)*(('lattice strain'!E5/1000000)^2+('lattice strain'!G5/1000000)^2))</f>
        <v>7.0767370025264791</v>
      </c>
      <c r="D5" s="4">
        <f>(2*$D$33+$E$33)*(('lattice strain'!D5)/1000000)+'Residual stress'!$E$33*('lattice strain'!B5/1000000+'lattice strain'!F5/1000000)</f>
        <v>50.150213171200065</v>
      </c>
      <c r="E5" s="4">
        <f>SQRT((('lattice strain'!E5/1000000)^2)*((2*'Residual stress'!$D$33+'Residual stress'!$E$33)^2)+('Residual stress'!$E$33^2)*(('lattice strain'!G5/1000000)^2+('lattice strain'!C5/1000000)^2))</f>
        <v>6.8881803033218176</v>
      </c>
      <c r="F5" s="4">
        <f>(2*$D$33+$E$33)*(('lattice strain'!F5)/1000000)+'Residual stress'!$E$33*('lattice strain'!D5/1000000+'lattice strain'!B5/1000000)</f>
        <v>105.09292658627921</v>
      </c>
      <c r="G5" s="4">
        <f>SQRT((('lattice strain'!G5/1000000)^2)*((2*'Residual stress'!$D$33+'Residual stress'!$E$33)^2)+('Residual stress'!$E$33^2)*(('lattice strain'!C5/1000000)^2+('lattice strain'!E5/1000000)^2))</f>
        <v>8.3203733576974077</v>
      </c>
      <c r="H5" s="7">
        <f>(2*$D$33+$E$33)*(('lattice strain'!H5)/1000000)+'Residual stress'!$E$33*('lattice strain'!J5/1000000+'lattice strain'!L5/1000000)</f>
        <v>111.59200900050368</v>
      </c>
      <c r="I5" s="7">
        <f>SQRT((('lattice strain'!I5/1000000)^2)*((2*'Residual stress'!$D$33+'Residual stress'!$E$33)^2)+('Residual stress'!$E$33^2)*(('lattice strain'!K5/1000000)^2+('lattice strain'!M5/1000000)^2))</f>
        <v>8.0806609549045039</v>
      </c>
      <c r="J5" s="7">
        <f>(2*$D$33+$E$33)*(('lattice strain'!J5)/1000000)+'Residual stress'!$E$33*('lattice strain'!H5/1000000+'lattice strain'!L5/1000000)</f>
        <v>54.180443873029887</v>
      </c>
      <c r="K5" s="7">
        <f>SQRT((('lattice strain'!K5/1000000)^2)*((2*'Residual stress'!$D$33+'Residual stress'!$E$33)^2)+('Residual stress'!$E$33^2)*(('lattice strain'!I5/1000000)^2+('lattice strain'!M5/1000000)^2))</f>
        <v>6.7722096261125371</v>
      </c>
      <c r="L5" s="7">
        <f>(2*$D$33+$E$33)*(('lattice strain'!L5)/1000000)+'Residual stress'!$E$33*('lattice strain'!H5/1000000+'lattice strain'!J5/1000000)</f>
        <v>158.86329511855322</v>
      </c>
      <c r="M5" s="7">
        <f>SQRT((('lattice strain'!M5/1000000)^2)*((2*'Residual stress'!$D$33+'Residual stress'!$E$33)^2)+('Residual stress'!$E$33^2)*(('lattice strain'!I5/1000000)^2+('lattice strain'!K5/1000000)^2))</f>
        <v>8.4458754890685377</v>
      </c>
      <c r="N5" s="4">
        <f>(2*$D$33+$E$33)*(('lattice strain'!N5)/1000000)+'Residual stress'!$E$33*('lattice strain'!P5/1000000+'lattice strain'!R5/1000000)</f>
        <v>48.709591568306486</v>
      </c>
      <c r="O5" s="4">
        <f>SQRT((('lattice strain'!O5/1000000)^2)*((2*'Residual stress'!$D$33+'Residual stress'!$E$33)^2)+('Residual stress'!$E$33^2)*(('lattice strain'!Q5/1000000)^2+('lattice strain'!S5/1000000)^2))</f>
        <v>7.8206558947086435</v>
      </c>
      <c r="P5" s="4">
        <f>(2*$D$33+$E$33)*(('lattice strain'!P5)/1000000)+'Residual stress'!$E$33*('lattice strain'!N5/1000000+'lattice strain'!R5/1000000)</f>
        <v>29.828631186928448</v>
      </c>
      <c r="Q5" s="4">
        <f>SQRT((('lattice strain'!Q5/1000000)^2)*((2*'Residual stress'!$D$33+'Residual stress'!$E$33)^2)+('Residual stress'!$E$33^2)*(('lattice strain'!O5/1000000)^2+('lattice strain'!S5/1000000)^2))</f>
        <v>7.0563960094905029</v>
      </c>
      <c r="R5" s="4">
        <f>(2*$D$33+$E$33)*(('lattice strain'!R5)/1000000)+'Residual stress'!$E$33*('lattice strain'!N5/1000000+'lattice strain'!P5/1000000)</f>
        <v>51.83989018814875</v>
      </c>
      <c r="S5" s="4">
        <f>SQRT((('lattice strain'!S5/1000000)^2)*((2*'Residual stress'!$D$33+'Residual stress'!$E$33)^2)+('Residual stress'!$E$33^2)*(('lattice strain'!O5/1000000)^2+('lattice strain'!Q5/1000000)^2))</f>
        <v>8.2368993783917208</v>
      </c>
    </row>
    <row r="6" spans="1:19">
      <c r="A6" s="4">
        <v>20</v>
      </c>
      <c r="B6" s="4">
        <f>(2*$D$33+$E$33)*(('lattice strain'!B6)/1000000)+'Residual stress'!$E$33*('lattice strain'!D6/1000000+'lattice strain'!F6/1000000)</f>
        <v>-26.34908054996545</v>
      </c>
      <c r="C6" s="4">
        <f>SQRT((('lattice strain'!C6/1000000)^2)*((2*'Residual stress'!$D$33+'Residual stress'!$E$33)^2)+('Residual stress'!$E$33^2)*(('lattice strain'!E6/1000000)^2+('lattice strain'!G6/1000000)^2))</f>
        <v>7.1168770791672031</v>
      </c>
      <c r="D6" s="4">
        <f>(2*$D$33+$E$33)*(('lattice strain'!D6)/1000000)+'Residual stress'!$E$33*('lattice strain'!B6/1000000+'lattice strain'!F6/1000000)</f>
        <v>52.981397181823844</v>
      </c>
      <c r="E6" s="4">
        <f>SQRT((('lattice strain'!E6/1000000)^2)*((2*'Residual stress'!$D$33+'Residual stress'!$E$33)^2)+('Residual stress'!$E$33^2)*(('lattice strain'!G6/1000000)^2+('lattice strain'!C6/1000000)^2))</f>
        <v>6.7852173967950282</v>
      </c>
      <c r="F6" s="4">
        <f>(2*$D$33+$E$33)*(('lattice strain'!F6)/1000000)+'Residual stress'!$E$33*('lattice strain'!D6/1000000+'lattice strain'!B6/1000000)</f>
        <v>138.56153286737165</v>
      </c>
      <c r="G6" s="4">
        <f>SQRT((('lattice strain'!G6/1000000)^2)*((2*'Residual stress'!$D$33+'Residual stress'!$E$33)^2)+('Residual stress'!$E$33^2)*(('lattice strain'!C6/1000000)^2+('lattice strain'!E6/1000000)^2))</f>
        <v>8.4076667582919313</v>
      </c>
      <c r="H6" s="7">
        <f>(2*$D$33+$E$33)*(('lattice strain'!H6)/1000000)+'Residual stress'!$E$33*('lattice strain'!J6/1000000+'lattice strain'!L6/1000000)</f>
        <v>125.97380158138105</v>
      </c>
      <c r="I6" s="7">
        <f>SQRT((('lattice strain'!I6/1000000)^2)*((2*'Residual stress'!$D$33+'Residual stress'!$E$33)^2)+('Residual stress'!$E$33^2)*(('lattice strain'!K6/1000000)^2+('lattice strain'!M6/1000000)^2))</f>
        <v>8.0741388961335652</v>
      </c>
      <c r="J6" s="7">
        <f>(2*$D$33+$E$33)*(('lattice strain'!J6)/1000000)+'Residual stress'!$E$33*('lattice strain'!H6/1000000+'lattice strain'!L6/1000000)</f>
        <v>89.471950637755342</v>
      </c>
      <c r="K6" s="7">
        <f>SQRT((('lattice strain'!K6/1000000)^2)*((2*'Residual stress'!$D$33+'Residual stress'!$E$33)^2)+('Residual stress'!$E$33^2)*(('lattice strain'!I6/1000000)^2+('lattice strain'!M6/1000000)^2))</f>
        <v>6.6603383333916337</v>
      </c>
      <c r="L6" s="7">
        <f>(2*$D$33+$E$33)*(('lattice strain'!L6)/1000000)+'Residual stress'!$E$33*('lattice strain'!H6/1000000+'lattice strain'!J6/1000000)</f>
        <v>229.26244990573105</v>
      </c>
      <c r="M6" s="7">
        <f>SQRT((('lattice strain'!M6/1000000)^2)*((2*'Residual stress'!$D$33+'Residual stress'!$E$33)^2)+('Residual stress'!$E$33^2)*(('lattice strain'!I6/1000000)^2+('lattice strain'!K6/1000000)^2))</f>
        <v>8.6857359342461056</v>
      </c>
      <c r="N6" s="4">
        <f>(2*$D$33+$E$33)*(('lattice strain'!N6)/1000000)+'Residual stress'!$E$33*('lattice strain'!P6/1000000+'lattice strain'!R6/1000000)</f>
        <v>55.566769640777665</v>
      </c>
      <c r="O6" s="4">
        <f>SQRT((('lattice strain'!O6/1000000)^2)*((2*'Residual stress'!$D$33+'Residual stress'!$E$33)^2)+('Residual stress'!$E$33^2)*(('lattice strain'!Q6/1000000)^2+('lattice strain'!S6/1000000)^2))</f>
        <v>7.9515792093734543</v>
      </c>
      <c r="P6" s="4">
        <f>(2*$D$33+$E$33)*(('lattice strain'!P6)/1000000)+'Residual stress'!$E$33*('lattice strain'!N6/1000000+'lattice strain'!R6/1000000)</f>
        <v>36.805356646864858</v>
      </c>
      <c r="Q6" s="4">
        <f>SQRT((('lattice strain'!Q6/1000000)^2)*((2*'Residual stress'!$D$33+'Residual stress'!$E$33)^2)+('Residual stress'!$E$33^2)*(('lattice strain'!O6/1000000)^2+('lattice strain'!S6/1000000)^2))</f>
        <v>7.0324514213150069</v>
      </c>
      <c r="R6" s="4">
        <f>(2*$D$33+$E$33)*(('lattice strain'!R6)/1000000)+'Residual stress'!$E$33*('lattice strain'!N6/1000000+'lattice strain'!P6/1000000)</f>
        <v>61.198697081226165</v>
      </c>
      <c r="S6" s="4">
        <f>SQRT((('lattice strain'!S6/1000000)^2)*((2*'Residual stress'!$D$33+'Residual stress'!$E$33)^2)+('Residual stress'!$E$33^2)*(('lattice strain'!O6/1000000)^2+('lattice strain'!Q6/1000000)^2))</f>
        <v>8.1919779246669631</v>
      </c>
    </row>
    <row r="7" spans="1:19">
      <c r="A7" s="4">
        <v>15</v>
      </c>
      <c r="B7" s="4">
        <f>(2*$D$33+$E$33)*(('lattice strain'!B7)/1000000)+'Residual stress'!$E$33*('lattice strain'!D7/1000000+'lattice strain'!F7/1000000)</f>
        <v>-23.785489718367103</v>
      </c>
      <c r="C7" s="4">
        <f>SQRT((('lattice strain'!C7/1000000)^2)*((2*'Residual stress'!$D$33+'Residual stress'!$E$33)^2)+('Residual stress'!$E$33^2)*(('lattice strain'!E7/1000000)^2+('lattice strain'!G7/1000000)^2))</f>
        <v>7.1483947626363102</v>
      </c>
      <c r="D7" s="4">
        <f>(2*$D$33+$E$33)*(('lattice strain'!D7)/1000000)+'Residual stress'!$E$33*('lattice strain'!B7/1000000+'lattice strain'!F7/1000000)</f>
        <v>54.104705223463156</v>
      </c>
      <c r="E7" s="4">
        <f>SQRT((('lattice strain'!E7/1000000)^2)*((2*'Residual stress'!$D$33+'Residual stress'!$E$33)^2)+('Residual stress'!$E$33^2)*(('lattice strain'!G7/1000000)^2+('lattice strain'!C7/1000000)^2))</f>
        <v>6.6967946789272901</v>
      </c>
      <c r="F7" s="4">
        <f>(2*$D$33+$E$33)*(('lattice strain'!F7)/1000000)+'Residual stress'!$E$33*('lattice strain'!D7/1000000+'lattice strain'!B7/1000000)</f>
        <v>183.72889834172162</v>
      </c>
      <c r="G7" s="4">
        <f>SQRT((('lattice strain'!G7/1000000)^2)*((2*'Residual stress'!$D$33+'Residual stress'!$E$33)^2)+('Residual stress'!$E$33^2)*(('lattice strain'!C7/1000000)^2+('lattice strain'!E7/1000000)^2))</f>
        <v>8.4086125736458541</v>
      </c>
      <c r="H7" s="7">
        <f>(2*$D$33+$E$33)*(('lattice strain'!H7)/1000000)+'Residual stress'!$E$33*('lattice strain'!J7/1000000+'lattice strain'!L7/1000000)</f>
        <v>118.49565636297649</v>
      </c>
      <c r="I7" s="7">
        <f>SQRT((('lattice strain'!I7/1000000)^2)*((2*'Residual stress'!$D$33+'Residual stress'!$E$33)^2)+('Residual stress'!$E$33^2)*(('lattice strain'!K7/1000000)^2+('lattice strain'!M7/1000000)^2))</f>
        <v>8.2391089532116695</v>
      </c>
      <c r="J7" s="7">
        <f>(2*$D$33+$E$33)*(('lattice strain'!J7)/1000000)+'Residual stress'!$E$33*('lattice strain'!H7/1000000+'lattice strain'!L7/1000000)</f>
        <v>69.177239704050123</v>
      </c>
      <c r="K7" s="7">
        <f>SQRT((('lattice strain'!K7/1000000)^2)*((2*'Residual stress'!$D$33+'Residual stress'!$E$33)^2)+('Residual stress'!$E$33^2)*(('lattice strain'!I7/1000000)^2+('lattice strain'!M7/1000000)^2))</f>
        <v>7.0783836869702776</v>
      </c>
      <c r="L7" s="7">
        <f>(2*$D$33+$E$33)*(('lattice strain'!L7)/1000000)+'Residual stress'!$E$33*('lattice strain'!H7/1000000+'lattice strain'!J7/1000000)</f>
        <v>268.78400548364272</v>
      </c>
      <c r="M7" s="7">
        <f>SQRT((('lattice strain'!M7/1000000)^2)*((2*'Residual stress'!$D$33+'Residual stress'!$E$33)^2)+('Residual stress'!$E$33^2)*(('lattice strain'!I7/1000000)^2+('lattice strain'!K7/1000000)^2))</f>
        <v>8.6544063456966125</v>
      </c>
      <c r="N7" s="4">
        <f>(2*$D$33+$E$33)*(('lattice strain'!N7)/1000000)+'Residual stress'!$E$33*('lattice strain'!P7/1000000+'lattice strain'!R7/1000000)</f>
        <v>37.134565794259018</v>
      </c>
      <c r="O7" s="4">
        <f>SQRT((('lattice strain'!O7/1000000)^2)*((2*'Residual stress'!$D$33+'Residual stress'!$E$33)^2)+('Residual stress'!$E$33^2)*(('lattice strain'!Q7/1000000)^2+('lattice strain'!S7/1000000)^2))</f>
        <v>7.8846736579797181</v>
      </c>
      <c r="P7" s="4">
        <f>(2*$D$33+$E$33)*(('lattice strain'!P7)/1000000)+'Residual stress'!$E$33*('lattice strain'!N7/1000000+'lattice strain'!R7/1000000)</f>
        <v>23.564198887622286</v>
      </c>
      <c r="Q7" s="4">
        <f>SQRT((('lattice strain'!Q7/1000000)^2)*((2*'Residual stress'!$D$33+'Residual stress'!$E$33)^2)+('Residual stress'!$E$33^2)*(('lattice strain'!O7/1000000)^2+('lattice strain'!S7/1000000)^2))</f>
        <v>6.9337427439728732</v>
      </c>
      <c r="R7" s="4">
        <f>(2*$D$33+$E$33)*(('lattice strain'!R7)/1000000)+'Residual stress'!$E$33*('lattice strain'!N7/1000000+'lattice strain'!P7/1000000)</f>
        <v>41.463328780894642</v>
      </c>
      <c r="S7" s="4">
        <f>SQRT((('lattice strain'!S7/1000000)^2)*((2*'Residual stress'!$D$33+'Residual stress'!$E$33)^2)+('Residual stress'!$E$33^2)*(('lattice strain'!O7/1000000)^2+('lattice strain'!Q7/1000000)^2))</f>
        <v>8.1209308917515912</v>
      </c>
    </row>
    <row r="8" spans="1:19">
      <c r="A8" s="4">
        <v>10</v>
      </c>
      <c r="B8" s="4">
        <f>(2*$D$33+$E$33)*(('lattice strain'!B8)/1000000)+'Residual stress'!$E$33*('lattice strain'!D8/1000000+'lattice strain'!F8/1000000)</f>
        <v>-19.512043606292536</v>
      </c>
      <c r="C8" s="4">
        <f>SQRT((('lattice strain'!C8/1000000)^2)*((2*'Residual stress'!$D$33+'Residual stress'!$E$33)^2)+('Residual stress'!$E$33^2)*(('lattice strain'!E8/1000000)^2+('lattice strain'!G8/1000000)^2))</f>
        <v>8.0609325921781299</v>
      </c>
      <c r="D8" s="4">
        <f>(2*$D$33+$E$33)*(('lattice strain'!D8)/1000000)+'Residual stress'!$E$33*('lattice strain'!B8/1000000+'lattice strain'!F8/1000000)</f>
        <v>26.774191493635442</v>
      </c>
      <c r="E8" s="4">
        <f>SQRT((('lattice strain'!E8/1000000)^2)*((2*'Residual stress'!$D$33+'Residual stress'!$E$33)^2)+('Residual stress'!$E$33^2)*(('lattice strain'!G8/1000000)^2+('lattice strain'!C8/1000000)^2))</f>
        <v>7.0644142764420748</v>
      </c>
      <c r="F8" s="4">
        <f>(2*$D$33+$E$33)*(('lattice strain'!F8)/1000000)+'Residual stress'!$E$33*('lattice strain'!D8/1000000+'lattice strain'!B8/1000000)</f>
        <v>282.50872976335927</v>
      </c>
      <c r="G8" s="4">
        <f>SQRT((('lattice strain'!G8/1000000)^2)*((2*'Residual stress'!$D$33+'Residual stress'!$E$33)^2)+('Residual stress'!$E$33^2)*(('lattice strain'!C8/1000000)^2+('lattice strain'!E8/1000000)^2))</f>
        <v>8.423769701078939</v>
      </c>
      <c r="H8" s="7">
        <f>(2*$D$33+$E$33)*(('lattice strain'!H8)/1000000)+'Residual stress'!$E$33*('lattice strain'!J8/1000000+'lattice strain'!L8/1000000)</f>
        <v>126.19608091764951</v>
      </c>
      <c r="I8" s="7">
        <f>SQRT((('lattice strain'!I8/1000000)^2)*((2*'Residual stress'!$D$33+'Residual stress'!$E$33)^2)+('Residual stress'!$E$33^2)*(('lattice strain'!K8/1000000)^2+('lattice strain'!M8/1000000)^2))</f>
        <v>9.1034763379152572</v>
      </c>
      <c r="J8" s="7">
        <f>(2*$D$33+$E$33)*(('lattice strain'!J8)/1000000)+'Residual stress'!$E$33*('lattice strain'!H8/1000000+'lattice strain'!L8/1000000)</f>
        <v>53.402808459468829</v>
      </c>
      <c r="K8" s="7">
        <f>SQRT((('lattice strain'!K8/1000000)^2)*((2*'Residual stress'!$D$33+'Residual stress'!$E$33)^2)+('Residual stress'!$E$33^2)*(('lattice strain'!I8/1000000)^2+('lattice strain'!M8/1000000)^2))</f>
        <v>7.285322090324529</v>
      </c>
      <c r="L8" s="7">
        <f>(2*$D$33+$E$33)*(('lattice strain'!L8)/1000000)+'Residual stress'!$E$33*('lattice strain'!H8/1000000+'lattice strain'!J8/1000000)</f>
        <v>331.67763758997205</v>
      </c>
      <c r="M8" s="7">
        <f>SQRT((('lattice strain'!M8/1000000)^2)*((2*'Residual stress'!$D$33+'Residual stress'!$E$33)^2)+('Residual stress'!$E$33^2)*(('lattice strain'!I8/1000000)^2+('lattice strain'!K8/1000000)^2))</f>
        <v>8.8657531973662937</v>
      </c>
      <c r="N8" s="4">
        <f>(2*$D$33+$E$33)*(('lattice strain'!N8)/1000000)+'Residual stress'!$E$33*('lattice strain'!P8/1000000+'lattice strain'!R8/1000000)</f>
        <v>24.341005179000653</v>
      </c>
      <c r="O8" s="4">
        <f>SQRT((('lattice strain'!O8/1000000)^2)*((2*'Residual stress'!$D$33+'Residual stress'!$E$33)^2)+('Residual stress'!$E$33^2)*(('lattice strain'!Q8/1000000)^2+('lattice strain'!S8/1000000)^2))</f>
        <v>8.3809566808719431</v>
      </c>
      <c r="P8" s="4">
        <f>(2*$D$33+$E$33)*(('lattice strain'!P8)/1000000)+'Residual stress'!$E$33*('lattice strain'!N8/1000000+'lattice strain'!R8/1000000)</f>
        <v>4.5047383315322946</v>
      </c>
      <c r="Q8" s="4">
        <f>SQRT((('lattice strain'!Q8/1000000)^2)*((2*'Residual stress'!$D$33+'Residual stress'!$E$33)^2)+('Residual stress'!$E$33^2)*(('lattice strain'!O8/1000000)^2+('lattice strain'!S8/1000000)^2))</f>
        <v>7.1315001088954402</v>
      </c>
      <c r="R8" s="4">
        <f>(2*$D$33+$E$33)*(('lattice strain'!R8)/1000000)+'Residual stress'!$E$33*('lattice strain'!N8/1000000+'lattice strain'!P8/1000000)</f>
        <v>40.099210867749136</v>
      </c>
      <c r="S8" s="4">
        <f>SQRT((('lattice strain'!S8/1000000)^2)*((2*'Residual stress'!$D$33+'Residual stress'!$E$33)^2)+('Residual stress'!$E$33^2)*(('lattice strain'!O8/1000000)^2+('lattice strain'!Q8/1000000)^2))</f>
        <v>8.3819053840796567</v>
      </c>
    </row>
    <row r="9" spans="1:19">
      <c r="A9" s="4">
        <v>5</v>
      </c>
      <c r="B9" s="4">
        <f>(2*$D$33+$E$33)*(('lattice strain'!B9)/1000000)+'Residual stress'!$E$33*('lattice strain'!D9/1000000+'lattice strain'!F9/1000000)</f>
        <v>90.580394947628335</v>
      </c>
      <c r="C9" s="4">
        <f>SQRT((('lattice strain'!C9/1000000)^2)*((2*'Residual stress'!$D$33+'Residual stress'!$E$33)^2)+('Residual stress'!$E$33^2)*(('lattice strain'!E9/1000000)^2+('lattice strain'!G9/1000000)^2))</f>
        <v>10.049063363597053</v>
      </c>
      <c r="D9" s="4">
        <f>(2*$D$33+$E$33)*(('lattice strain'!D9)/1000000)+'Residual stress'!$E$33*('lattice strain'!B9/1000000+'lattice strain'!F9/1000000)</f>
        <v>100.15309826890764</v>
      </c>
      <c r="E9" s="4">
        <f>SQRT((('lattice strain'!E9/1000000)^2)*((2*'Residual stress'!$D$33+'Residual stress'!$E$33)^2)+('Residual stress'!$E$33^2)*(('lattice strain'!G9/1000000)^2+('lattice strain'!C9/1000000)^2))</f>
        <v>8.1439744974769894</v>
      </c>
      <c r="F9" s="4">
        <f>(2*$D$33+$E$33)*(('lattice strain'!F9)/1000000)+'Residual stress'!$E$33*('lattice strain'!D9/1000000+'lattice strain'!B9/1000000)</f>
        <v>461.97641080543929</v>
      </c>
      <c r="G9" s="4">
        <f>SQRT((('lattice strain'!G9/1000000)^2)*((2*'Residual stress'!$D$33+'Residual stress'!$E$33)^2)+('Residual stress'!$E$33^2)*(('lattice strain'!C9/1000000)^2+('lattice strain'!E9/1000000)^2))</f>
        <v>9.9830520431854044</v>
      </c>
      <c r="H9" s="7">
        <f>(2*$D$33+$E$33)*(('lattice strain'!H9)/1000000)+'Residual stress'!$E$33*('lattice strain'!J9/1000000+'lattice strain'!L9/1000000)</f>
        <v>132.98179641568817</v>
      </c>
      <c r="I9" s="7">
        <f>SQRT((('lattice strain'!I9/1000000)^2)*((2*'Residual stress'!$D$33+'Residual stress'!$E$33)^2)+('Residual stress'!$E$33^2)*(('lattice strain'!K9/1000000)^2+('lattice strain'!M9/1000000)^2))</f>
        <v>10.99766741113333</v>
      </c>
      <c r="J9" s="7">
        <f>(2*$D$33+$E$33)*(('lattice strain'!J9)/1000000)+'Residual stress'!$E$33*('lattice strain'!H9/1000000+'lattice strain'!L9/1000000)</f>
        <v>82.144765790604197</v>
      </c>
      <c r="K9" s="7">
        <f>SQRT((('lattice strain'!K9/1000000)^2)*((2*'Residual stress'!$D$33+'Residual stress'!$E$33)^2)+('Residual stress'!$E$33^2)*(('lattice strain'!I9/1000000)^2+('lattice strain'!M9/1000000)^2))</f>
        <v>8.1146487372825931</v>
      </c>
      <c r="L9" s="7">
        <f>(2*$D$33+$E$33)*(('lattice strain'!L9)/1000000)+'Residual stress'!$E$33*('lattice strain'!H9/1000000+'lattice strain'!J9/1000000)</f>
        <v>429.5295064882024</v>
      </c>
      <c r="M9" s="7">
        <f>SQRT((('lattice strain'!M9/1000000)^2)*((2*'Residual stress'!$D$33+'Residual stress'!$E$33)^2)+('Residual stress'!$E$33^2)*(('lattice strain'!I9/1000000)^2+('lattice strain'!K9/1000000)^2))</f>
        <v>9.7782791584257112</v>
      </c>
      <c r="N9" s="4">
        <f>(2*$D$33+$E$33)*(('lattice strain'!N9)/1000000)+'Residual stress'!$E$33*('lattice strain'!P9/1000000+'lattice strain'!R9/1000000)</f>
        <v>22.223951674201849</v>
      </c>
      <c r="O9" s="4">
        <f>SQRT((('lattice strain'!O9/1000000)^2)*((2*'Residual stress'!$D$33+'Residual stress'!$E$33)^2)+('Residual stress'!$E$33^2)*(('lattice strain'!Q9/1000000)^2+('lattice strain'!S9/1000000)^2))</f>
        <v>9.6200416516708316</v>
      </c>
      <c r="P9" s="4">
        <f>(2*$D$33+$E$33)*(('lattice strain'!P9)/1000000)+'Residual stress'!$E$33*('lattice strain'!N9/1000000+'lattice strain'!R9/1000000)</f>
        <v>14.207914523952233</v>
      </c>
      <c r="Q9" s="4">
        <f>SQRT((('lattice strain'!Q9/1000000)^2)*((2*'Residual stress'!$D$33+'Residual stress'!$E$33)^2)+('Residual stress'!$E$33^2)*(('lattice strain'!O9/1000000)^2+('lattice strain'!S9/1000000)^2))</f>
        <v>7.7596771850835164</v>
      </c>
      <c r="R9" s="4">
        <f>(2*$D$33+$E$33)*(('lattice strain'!R9)/1000000)+'Residual stress'!$E$33*('lattice strain'!N9/1000000+'lattice strain'!P9/1000000)</f>
        <v>38.309610335576814</v>
      </c>
      <c r="S9" s="4">
        <f>SQRT((('lattice strain'!S9/1000000)^2)*((2*'Residual stress'!$D$33+'Residual stress'!$E$33)^2)+('Residual stress'!$E$33^2)*(('lattice strain'!O9/1000000)^2+('lattice strain'!Q9/1000000)^2))</f>
        <v>8.9800942989876003</v>
      </c>
    </row>
    <row r="10" spans="1:19">
      <c r="A10" s="4">
        <v>0</v>
      </c>
      <c r="B10" s="4">
        <f>(2*$D$33+$E$33)*(('lattice strain'!B10)/1000000)+'Residual stress'!$E$33*('lattice strain'!D10/1000000+'lattice strain'!F10/1000000)</f>
        <v>100.6741353270629</v>
      </c>
      <c r="C10" s="4">
        <f>SQRT((('lattice strain'!C10/1000000)^2)*((2*'Residual stress'!$D$33+'Residual stress'!$E$33)^2)+('Residual stress'!$E$33^2)*(('lattice strain'!E10/1000000)^2+('lattice strain'!G10/1000000)^2))</f>
        <v>9.8826650903435258</v>
      </c>
      <c r="D10" s="4">
        <f>(2*$D$33+$E$33)*(('lattice strain'!D10)/1000000)+'Residual stress'!$E$33*('lattice strain'!B10/1000000+'lattice strain'!F10/1000000)</f>
        <v>70.487096944967533</v>
      </c>
      <c r="E10" s="4">
        <f>SQRT((('lattice strain'!E10/1000000)^2)*((2*'Residual stress'!$D$33+'Residual stress'!$E$33)^2)+('Residual stress'!$E$33^2)*(('lattice strain'!G10/1000000)^2+('lattice strain'!C10/1000000)^2))</f>
        <v>9.8130247611693573</v>
      </c>
      <c r="F10" s="4">
        <f>(2*$D$33+$E$33)*(('lattice strain'!F10)/1000000)+'Residual stress'!$E$33*('lattice strain'!D10/1000000+'lattice strain'!B10/1000000)</f>
        <v>476.07068827168155</v>
      </c>
      <c r="G10" s="4">
        <f>SQRT((('lattice strain'!G10/1000000)^2)*((2*'Residual stress'!$D$33+'Residual stress'!$E$33)^2)+('Residual stress'!$E$33^2)*(('lattice strain'!C10/1000000)^2+('lattice strain'!E10/1000000)^2))</f>
        <v>14.577510708012587</v>
      </c>
      <c r="H10" s="7">
        <f>(2*$D$33+$E$33)*(('lattice strain'!H10)/1000000)+'Residual stress'!$E$33*('lattice strain'!J10/1000000+'lattice strain'!L10/1000000)</f>
        <v>137.97249891936178</v>
      </c>
      <c r="I10" s="7">
        <f>SQRT((('lattice strain'!I10/1000000)^2)*((2*'Residual stress'!$D$33+'Residual stress'!$E$33)^2)+('Residual stress'!$E$33^2)*(('lattice strain'!K10/1000000)^2+('lattice strain'!M10/1000000)^2))</f>
        <v>10.476434715190857</v>
      </c>
      <c r="J10" s="7">
        <f>(2*$D$33+$E$33)*(('lattice strain'!J10)/1000000)+'Residual stress'!$E$33*('lattice strain'!H10/1000000+'lattice strain'!L10/1000000)</f>
        <v>48.151873002293485</v>
      </c>
      <c r="K10" s="7">
        <f>SQRT((('lattice strain'!K10/1000000)^2)*((2*'Residual stress'!$D$33+'Residual stress'!$E$33)^2)+('Residual stress'!$E$33^2)*(('lattice strain'!I10/1000000)^2+('lattice strain'!M10/1000000)^2))</f>
        <v>9.0210655004050935</v>
      </c>
      <c r="L10" s="7">
        <f>(2*$D$33+$E$33)*(('lattice strain'!L10)/1000000)+'Residual stress'!$E$33*('lattice strain'!H10/1000000+'lattice strain'!J10/1000000)</f>
        <v>502.02400019244737</v>
      </c>
      <c r="M10" s="7">
        <f>SQRT((('lattice strain'!M10/1000000)^2)*((2*'Residual stress'!$D$33+'Residual stress'!$E$33)^2)+('Residual stress'!$E$33^2)*(('lattice strain'!I10/1000000)^2+('lattice strain'!K10/1000000)^2))</f>
        <v>12.735358303030301</v>
      </c>
      <c r="N10" s="4">
        <f>(2*$D$33+$E$33)*(('lattice strain'!N10)/1000000)+'Residual stress'!$E$33*('lattice strain'!P10/1000000+'lattice strain'!R10/1000000)</f>
        <v>24.231849258751854</v>
      </c>
      <c r="O10" s="4">
        <f>SQRT((('lattice strain'!O10/1000000)^2)*((2*'Residual stress'!$D$33+'Residual stress'!$E$33)^2)+('Residual stress'!$E$33^2)*(('lattice strain'!Q10/1000000)^2+('lattice strain'!S10/1000000)^2))</f>
        <v>8.841335879985591</v>
      </c>
      <c r="P10" s="4">
        <f>(2*$D$33+$E$33)*(('lattice strain'!P10)/1000000)+'Residual stress'!$E$33*('lattice strain'!N10/1000000+'lattice strain'!R10/1000000)</f>
        <v>-0.59403595683556887</v>
      </c>
      <c r="Q10" s="4">
        <f>SQRT((('lattice strain'!Q10/1000000)^2)*((2*'Residual stress'!$D$33+'Residual stress'!$E$33)^2)+('Residual stress'!$E$33^2)*(('lattice strain'!O10/1000000)^2+('lattice strain'!S10/1000000)^2))</f>
        <v>8.3948334648861067</v>
      </c>
      <c r="R10" s="4">
        <f>(2*$D$33+$E$33)*(('lattice strain'!R10)/1000000)+'Residual stress'!$E$33*('lattice strain'!N10/1000000+'lattice strain'!P10/1000000)</f>
        <v>22.823079026059958</v>
      </c>
      <c r="S10" s="4">
        <f>SQRT((('lattice strain'!S10/1000000)^2)*((2*'Residual stress'!$D$33+'Residual stress'!$E$33)^2)+('Residual stress'!$E$33^2)*(('lattice strain'!O10/1000000)^2+('lattice strain'!Q10/1000000)^2))</f>
        <v>11.034915252035999</v>
      </c>
    </row>
    <row r="11" spans="1:19">
      <c r="A11" s="4">
        <v>-5</v>
      </c>
      <c r="B11" s="4">
        <f>(2*$D$33+$E$33)*(('lattice strain'!B11)/1000000)+'Residual stress'!$E$33*('lattice strain'!D11/1000000+'lattice strain'!F11/1000000)</f>
        <v>50.204028227231021</v>
      </c>
      <c r="C11" s="4">
        <f>SQRT((('lattice strain'!C11/1000000)^2)*((2*'Residual stress'!$D$33+'Residual stress'!$E$33)^2)+('Residual stress'!$E$33^2)*(('lattice strain'!E11/1000000)^2+('lattice strain'!G11/1000000)^2))</f>
        <v>7.8509975730550181</v>
      </c>
      <c r="D11" s="4">
        <f>(2*$D$33+$E$33)*(('lattice strain'!D11)/1000000)+'Residual stress'!$E$33*('lattice strain'!B11/1000000+'lattice strain'!F11/1000000)</f>
        <v>53.402945167728191</v>
      </c>
      <c r="E11" s="4">
        <f>SQRT((('lattice strain'!E11/1000000)^2)*((2*'Residual stress'!$D$33+'Residual stress'!$E$33)^2)+('Residual stress'!$E$33^2)*(('lattice strain'!G11/1000000)^2+('lattice strain'!C11/1000000)^2))</f>
        <v>8.2262631059236426</v>
      </c>
      <c r="F11" s="4">
        <f>(2*$D$33+$E$33)*(('lattice strain'!F11)/1000000)+'Residual stress'!$E$33*('lattice strain'!D11/1000000+'lattice strain'!B11/1000000)</f>
        <v>391.06634128308207</v>
      </c>
      <c r="G11" s="4">
        <f>SQRT((('lattice strain'!G11/1000000)^2)*((2*'Residual stress'!$D$33+'Residual stress'!$E$33)^2)+('Residual stress'!$E$33^2)*(('lattice strain'!C11/1000000)^2+('lattice strain'!E11/1000000)^2))</f>
        <v>9.317500963607209</v>
      </c>
      <c r="H11" s="7">
        <f>(2*$D$33+$E$33)*(('lattice strain'!H11)/1000000)+'Residual stress'!$E$33*('lattice strain'!J11/1000000+'lattice strain'!L11/1000000)</f>
        <v>155.62499438264484</v>
      </c>
      <c r="I11" s="7">
        <f>SQRT((('lattice strain'!I11/1000000)^2)*((2*'Residual stress'!$D$33+'Residual stress'!$E$33)^2)+('Residual stress'!$E$33^2)*(('lattice strain'!K11/1000000)^2+('lattice strain'!M11/1000000)^2))</f>
        <v>8.7866583263199391</v>
      </c>
      <c r="J11" s="7">
        <f>(2*$D$33+$E$33)*(('lattice strain'!J11)/1000000)+'Residual stress'!$E$33*('lattice strain'!H11/1000000+'lattice strain'!L11/1000000)</f>
        <v>91.507399856334189</v>
      </c>
      <c r="K11" s="7">
        <f>SQRT((('lattice strain'!K11/1000000)^2)*((2*'Residual stress'!$D$33+'Residual stress'!$E$33)^2)+('Residual stress'!$E$33^2)*(('lattice strain'!I11/1000000)^2+('lattice strain'!M11/1000000)^2))</f>
        <v>7.5482563421038726</v>
      </c>
      <c r="L11" s="7">
        <f>(2*$D$33+$E$33)*(('lattice strain'!L11)/1000000)+'Residual stress'!$E$33*('lattice strain'!H11/1000000+'lattice strain'!J11/1000000)</f>
        <v>497.66512229285297</v>
      </c>
      <c r="M11" s="7">
        <f>SQRT((('lattice strain'!M11/1000000)^2)*((2*'Residual stress'!$D$33+'Residual stress'!$E$33)^2)+('Residual stress'!$E$33^2)*(('lattice strain'!I11/1000000)^2+('lattice strain'!K11/1000000)^2))</f>
        <v>9.5621859847873427</v>
      </c>
      <c r="N11" s="4">
        <f>(2*$D$33+$E$33)*(('lattice strain'!N11)/1000000)+'Residual stress'!$E$33*('lattice strain'!P11/1000000+'lattice strain'!R11/1000000)</f>
        <v>24.77118451386923</v>
      </c>
      <c r="O11" s="4">
        <f>SQRT((('lattice strain'!O11/1000000)^2)*((2*'Residual stress'!$D$33+'Residual stress'!$E$33)^2)+('Residual stress'!$E$33^2)*(('lattice strain'!Q11/1000000)^2+('lattice strain'!S11/1000000)^2))</f>
        <v>8.0607415801795348</v>
      </c>
      <c r="P11" s="4">
        <f>(2*$D$33+$E$33)*(('lattice strain'!P11)/1000000)+'Residual stress'!$E$33*('lattice strain'!N11/1000000+'lattice strain'!R11/1000000)</f>
        <v>10.420473990880248</v>
      </c>
      <c r="Q11" s="4">
        <f>SQRT((('lattice strain'!Q11/1000000)^2)*((2*'Residual stress'!$D$33+'Residual stress'!$E$33)^2)+('Residual stress'!$E$33^2)*(('lattice strain'!O11/1000000)^2+('lattice strain'!S11/1000000)^2))</f>
        <v>7.6514266922643985</v>
      </c>
      <c r="R11" s="4">
        <f>(2*$D$33+$E$33)*(('lattice strain'!R11)/1000000)+'Residual stress'!$E$33*('lattice strain'!N11/1000000+'lattice strain'!P11/1000000)</f>
        <v>43.524643455988397</v>
      </c>
      <c r="S11" s="4">
        <f>SQRT((('lattice strain'!S11/1000000)^2)*((2*'Residual stress'!$D$33+'Residual stress'!$E$33)^2)+('Residual stress'!$E$33^2)*(('lattice strain'!O11/1000000)^2+('lattice strain'!Q11/1000000)^2))</f>
        <v>8.4370962393549416</v>
      </c>
    </row>
    <row r="12" spans="1:19">
      <c r="A12" s="4">
        <v>-10</v>
      </c>
      <c r="B12" s="4">
        <f>(2*$D$33+$E$33)*(('lattice strain'!B12)/1000000)+'Residual stress'!$E$33*('lattice strain'!D12/1000000+'lattice strain'!F12/1000000)</f>
        <v>-4.6810455881762323</v>
      </c>
      <c r="C12" s="4">
        <f>SQRT((('lattice strain'!C12/1000000)^2)*((2*'Residual stress'!$D$33+'Residual stress'!$E$33)^2)+('Residual stress'!$E$33^2)*(('lattice strain'!E12/1000000)^2+('lattice strain'!G12/1000000)^2))</f>
        <v>7.2790751901982986</v>
      </c>
      <c r="D12" s="4">
        <f>(2*$D$33+$E$33)*(('lattice strain'!D12)/1000000)+'Residual stress'!$E$33*('lattice strain'!B12/1000000+'lattice strain'!F12/1000000)</f>
        <v>37.04532392251221</v>
      </c>
      <c r="E12" s="4">
        <f>SQRT((('lattice strain'!E12/1000000)^2)*((2*'Residual stress'!$D$33+'Residual stress'!$E$33)^2)+('Residual stress'!$E$33^2)*(('lattice strain'!G12/1000000)^2+('lattice strain'!C12/1000000)^2))</f>
        <v>6.9786833369599757</v>
      </c>
      <c r="F12" s="4">
        <f>(2*$D$33+$E$33)*(('lattice strain'!F12)/1000000)+'Residual stress'!$E$33*('lattice strain'!D12/1000000+'lattice strain'!B12/1000000)</f>
        <v>264.90287447535638</v>
      </c>
      <c r="G12" s="4">
        <f>SQRT((('lattice strain'!G12/1000000)^2)*((2*'Residual stress'!$D$33+'Residual stress'!$E$33)^2)+('Residual stress'!$E$33^2)*(('lattice strain'!C12/1000000)^2+('lattice strain'!E12/1000000)^2))</f>
        <v>8.3941028910327518</v>
      </c>
      <c r="H12" s="7">
        <f>(2*$D$33+$E$33)*(('lattice strain'!H12)/1000000)+'Residual stress'!$E$33*('lattice strain'!J12/1000000+'lattice strain'!L12/1000000)</f>
        <v>107.43984870490493</v>
      </c>
      <c r="I12" s="7">
        <f>SQRT((('lattice strain'!I12/1000000)^2)*((2*'Residual stress'!$D$33+'Residual stress'!$E$33)^2)+('Residual stress'!$E$33^2)*(('lattice strain'!K12/1000000)^2+('lattice strain'!M12/1000000)^2))</f>
        <v>7.9645178676336714</v>
      </c>
      <c r="J12" s="7">
        <f>(2*$D$33+$E$33)*(('lattice strain'!J12)/1000000)+'Residual stress'!$E$33*('lattice strain'!H12/1000000+'lattice strain'!L12/1000000)</f>
        <v>46.816955108725011</v>
      </c>
      <c r="K12" s="7">
        <f>SQRT((('lattice strain'!K12/1000000)^2)*((2*'Residual stress'!$D$33+'Residual stress'!$E$33)^2)+('Residual stress'!$E$33^2)*(('lattice strain'!I12/1000000)^2+('lattice strain'!M12/1000000)^2))</f>
        <v>6.139206504875081</v>
      </c>
      <c r="L12" s="7">
        <f>(2*$D$33+$E$33)*(('lattice strain'!L12)/1000000)+'Residual stress'!$E$33*('lattice strain'!H12/1000000+'lattice strain'!J12/1000000)</f>
        <v>353.49505650639315</v>
      </c>
      <c r="M12" s="7">
        <f>SQRT((('lattice strain'!M12/1000000)^2)*((2*'Residual stress'!$D$33+'Residual stress'!$E$33)^2)+('Residual stress'!$E$33^2)*(('lattice strain'!I12/1000000)^2+('lattice strain'!K12/1000000)^2))</f>
        <v>8.2696778719576063</v>
      </c>
      <c r="N12" s="4">
        <f>(2*$D$33+$E$33)*(('lattice strain'!N12)/1000000)+'Residual stress'!$E$33*('lattice strain'!P12/1000000+'lattice strain'!R12/1000000)</f>
        <v>11.157899444477243</v>
      </c>
      <c r="O12" s="4">
        <f>SQRT((('lattice strain'!O12/1000000)^2)*((2*'Residual stress'!$D$33+'Residual stress'!$E$33)^2)+('Residual stress'!$E$33^2)*(('lattice strain'!Q12/1000000)^2+('lattice strain'!S12/1000000)^2))</f>
        <v>7.7104276548954802</v>
      </c>
      <c r="P12" s="4">
        <f>(2*$D$33+$E$33)*(('lattice strain'!P12)/1000000)+'Residual stress'!$E$33*('lattice strain'!N12/1000000+'lattice strain'!R12/1000000)</f>
        <v>2.4479958231512313</v>
      </c>
      <c r="Q12" s="4">
        <f>SQRT((('lattice strain'!Q12/1000000)^2)*((2*'Residual stress'!$D$33+'Residual stress'!$E$33)^2)+('Residual stress'!$E$33^2)*(('lattice strain'!O12/1000000)^2+('lattice strain'!S12/1000000)^2))</f>
        <v>6.9384049518465103</v>
      </c>
      <c r="R12" s="4">
        <f>(2*$D$33+$E$33)*(('lattice strain'!R12)/1000000)+'Residual stress'!$E$33*('lattice strain'!N12/1000000+'lattice strain'!P12/1000000)</f>
        <v>32.065977073274517</v>
      </c>
      <c r="S12" s="4">
        <f>SQRT((('lattice strain'!S12/1000000)^2)*((2*'Residual stress'!$D$33+'Residual stress'!$E$33)^2)+('Residual stress'!$E$33^2)*(('lattice strain'!O12/1000000)^2+('lattice strain'!Q12/1000000)^2))</f>
        <v>8.1544070664901653</v>
      </c>
    </row>
    <row r="29" spans="2:5">
      <c r="B29" s="3" t="s">
        <v>20</v>
      </c>
      <c r="C29" s="10"/>
    </row>
    <row r="30" spans="2:5">
      <c r="B30" s="3" t="s">
        <v>21</v>
      </c>
      <c r="C30" s="11"/>
    </row>
    <row r="31" spans="2:5">
      <c r="B31" s="3" t="s">
        <v>22</v>
      </c>
      <c r="C31" s="9"/>
    </row>
    <row r="32" spans="2:5">
      <c r="D32" t="s">
        <v>28</v>
      </c>
      <c r="E32" t="s">
        <v>29</v>
      </c>
    </row>
    <row r="33" spans="2:5">
      <c r="B33" s="3" t="s">
        <v>26</v>
      </c>
      <c r="C33">
        <v>200000</v>
      </c>
      <c r="D33">
        <f>(C33)/(2*(1+C34))</f>
        <v>76923.076923076922</v>
      </c>
      <c r="E33">
        <f>(C34*C33)/((1+C34)*(1-2*C34))</f>
        <v>115384.61538461538</v>
      </c>
    </row>
    <row r="34" spans="2:5">
      <c r="B34" s="3" t="s">
        <v>27</v>
      </c>
      <c r="C34">
        <v>0.3</v>
      </c>
    </row>
  </sheetData>
  <mergeCells count="3">
    <mergeCell ref="B1:F1"/>
    <mergeCell ref="H1:M1"/>
    <mergeCell ref="N1:S1"/>
  </mergeCells>
  <pageMargins left="0" right="0.70866141732283472" top="0.74803149606299213" bottom="0.74803149606299213" header="0.31496062992125984" footer="0.31496062992125984"/>
  <pageSetup paperSize="9" scale="95"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A1:AL42"/>
  <sheetViews>
    <sheetView workbookViewId="0">
      <selection activeCell="AA11" sqref="AA11"/>
    </sheetView>
  </sheetViews>
  <sheetFormatPr baseColWidth="10" defaultColWidth="8.81640625" defaultRowHeight="14.5"/>
  <cols>
    <col min="11" max="12" width="12" bestFit="1" customWidth="1"/>
  </cols>
  <sheetData>
    <row r="1" spans="1:38">
      <c r="A1" s="19" t="s">
        <v>0</v>
      </c>
      <c r="B1" s="19"/>
      <c r="C1" s="19"/>
      <c r="D1" s="19"/>
      <c r="E1" s="19"/>
      <c r="F1" s="19"/>
      <c r="G1" s="19"/>
      <c r="H1" s="19"/>
      <c r="I1" s="19"/>
      <c r="J1" s="19"/>
      <c r="K1" s="19"/>
      <c r="L1" s="19"/>
      <c r="N1" s="19" t="s">
        <v>1</v>
      </c>
      <c r="O1" s="19"/>
      <c r="P1" s="19"/>
      <c r="Q1" s="19"/>
      <c r="R1" s="19"/>
      <c r="S1" s="19"/>
      <c r="T1" s="19"/>
      <c r="U1" s="19"/>
      <c r="V1" s="19"/>
      <c r="W1" s="19"/>
      <c r="X1" s="19"/>
      <c r="Y1" s="19"/>
      <c r="AA1" s="19" t="s">
        <v>23</v>
      </c>
      <c r="AB1" s="19"/>
      <c r="AC1" s="19"/>
      <c r="AD1" s="19"/>
      <c r="AE1" s="19"/>
      <c r="AF1" s="19"/>
      <c r="AG1" s="19"/>
      <c r="AH1" s="19"/>
      <c r="AI1" s="19"/>
      <c r="AJ1" s="19"/>
      <c r="AK1" s="19"/>
      <c r="AL1" s="19"/>
    </row>
    <row r="2" spans="1:38">
      <c r="A2" s="3" t="s">
        <v>20</v>
      </c>
      <c r="B2" s="12" t="s">
        <v>5</v>
      </c>
      <c r="C2" s="12" t="s">
        <v>6</v>
      </c>
      <c r="D2" s="12" t="s">
        <v>7</v>
      </c>
      <c r="E2" s="12" t="s">
        <v>8</v>
      </c>
      <c r="F2" s="12" t="s">
        <v>9</v>
      </c>
      <c r="G2" s="12" t="s">
        <v>10</v>
      </c>
      <c r="H2" s="12" t="s">
        <v>11</v>
      </c>
      <c r="I2" s="12" t="s">
        <v>12</v>
      </c>
      <c r="J2" s="12" t="s">
        <v>13</v>
      </c>
      <c r="K2" s="3" t="s">
        <v>18</v>
      </c>
      <c r="L2" s="3" t="s">
        <v>19</v>
      </c>
      <c r="N2" s="3" t="s">
        <v>20</v>
      </c>
      <c r="O2" s="12" t="s">
        <v>5</v>
      </c>
      <c r="P2" s="12" t="s">
        <v>6</v>
      </c>
      <c r="Q2" s="12" t="s">
        <v>7</v>
      </c>
      <c r="R2" s="12" t="s">
        <v>8</v>
      </c>
      <c r="S2" s="12" t="s">
        <v>9</v>
      </c>
      <c r="T2" s="12" t="s">
        <v>10</v>
      </c>
      <c r="U2" s="12" t="s">
        <v>11</v>
      </c>
      <c r="V2" s="12" t="s">
        <v>12</v>
      </c>
      <c r="W2" s="12" t="s">
        <v>13</v>
      </c>
      <c r="X2" s="3" t="s">
        <v>18</v>
      </c>
      <c r="Y2" s="3" t="s">
        <v>19</v>
      </c>
      <c r="AA2" s="3" t="s">
        <v>20</v>
      </c>
      <c r="AB2" s="12" t="s">
        <v>5</v>
      </c>
      <c r="AC2" s="12" t="s">
        <v>6</v>
      </c>
      <c r="AD2" s="12" t="s">
        <v>7</v>
      </c>
      <c r="AE2" s="12" t="s">
        <v>8</v>
      </c>
      <c r="AF2" s="12" t="s">
        <v>9</v>
      </c>
      <c r="AG2" s="12" t="s">
        <v>10</v>
      </c>
      <c r="AH2" s="12" t="s">
        <v>11</v>
      </c>
      <c r="AI2" s="12" t="s">
        <v>12</v>
      </c>
      <c r="AJ2" s="12" t="s">
        <v>13</v>
      </c>
      <c r="AK2" s="3" t="s">
        <v>18</v>
      </c>
      <c r="AL2" s="3" t="s">
        <v>19</v>
      </c>
    </row>
    <row r="3" spans="1:38">
      <c r="B3" s="12">
        <v>9707</v>
      </c>
      <c r="C3" s="12">
        <v>5.3684038855000002</v>
      </c>
      <c r="D3" s="13">
        <v>1.1839252784099999E-4</v>
      </c>
      <c r="E3" s="12">
        <v>1.1704010058100001</v>
      </c>
      <c r="F3" s="13">
        <v>2.5811532928800002E-5</v>
      </c>
      <c r="G3" s="12">
        <v>4.4609852506100004E-3</v>
      </c>
      <c r="H3" s="13">
        <v>4.8494279990899999E-5</v>
      </c>
      <c r="I3" s="12">
        <v>40.945596782199999</v>
      </c>
      <c r="J3" s="12">
        <v>0.40884507805800002</v>
      </c>
      <c r="K3">
        <f t="shared" ref="K3:K12" si="0">1000000*(E3-$E$38)/$E$38</f>
        <v>21.426662483541143</v>
      </c>
      <c r="L3">
        <f t="shared" ref="L3:L12" si="1">1000000*SQRT(((($F$38^2)*(E3^2))/$E$38^4)+((F3^2)/($E$38^2)))</f>
        <v>22.285829930713749</v>
      </c>
      <c r="O3" s="12">
        <v>9924</v>
      </c>
      <c r="P3" s="12">
        <v>5.3664783714400004</v>
      </c>
      <c r="Q3" s="13">
        <v>1.35659020514E-4</v>
      </c>
      <c r="R3" s="12">
        <v>1.1708209504</v>
      </c>
      <c r="S3" s="13">
        <v>2.95971421733E-5</v>
      </c>
      <c r="T3" s="12">
        <v>4.3882522678399998E-3</v>
      </c>
      <c r="U3" s="13">
        <v>5.6581834922299997E-5</v>
      </c>
      <c r="V3" s="12">
        <v>31.078001711799999</v>
      </c>
      <c r="W3" s="12">
        <v>0.36450774069199998</v>
      </c>
      <c r="X3">
        <f t="shared" ref="X3:X12" si="2">1000000*(R3-$E$38)/$E$38</f>
        <v>380.23837396211889</v>
      </c>
      <c r="Y3">
        <f t="shared" ref="Y3:Y12" si="3">1000000*SQRT(((($F$38^2)*(R3^2))/$E$38^4)+((S3^2)/($E$38^2)))</f>
        <v>25.49110580224967</v>
      </c>
      <c r="AB3" s="12">
        <v>10087</v>
      </c>
      <c r="AC3" s="12">
        <v>5.3677779155399996</v>
      </c>
      <c r="AD3" s="13">
        <v>1.35141120824E-4</v>
      </c>
      <c r="AE3" s="12">
        <v>1.1705374935499999</v>
      </c>
      <c r="AF3" s="13">
        <v>2.9469875865400002E-5</v>
      </c>
      <c r="AG3" s="12">
        <v>4.3940838236899999E-3</v>
      </c>
      <c r="AH3" s="13">
        <v>5.6336196298099998E-5</v>
      </c>
      <c r="AI3" s="12">
        <v>31.735029482800002</v>
      </c>
      <c r="AJ3" s="12">
        <v>0.36890415313500002</v>
      </c>
      <c r="AK3">
        <f t="shared" ref="AK3:AK12" si="4">1000000*(AE3-$E$38)/$E$38</f>
        <v>138.04538017007849</v>
      </c>
      <c r="AL3">
        <f t="shared" ref="AL3:AL12" si="5">1000000*SQRT(((($F$38^2)*(AE3^2))/$E$38^4)+((AF3^2)/($E$38^2)))</f>
        <v>25.383135670497435</v>
      </c>
    </row>
    <row r="4" spans="1:38">
      <c r="B4" s="12">
        <v>9712</v>
      </c>
      <c r="C4" s="12">
        <v>5.3694348751399996</v>
      </c>
      <c r="D4" s="13">
        <v>1.1667842147E-4</v>
      </c>
      <c r="E4" s="12">
        <v>1.1701762761400001</v>
      </c>
      <c r="F4" s="13">
        <v>2.5428061596299998E-5</v>
      </c>
      <c r="G4" s="12">
        <v>4.3634795846199999E-3</v>
      </c>
      <c r="H4" s="13">
        <v>4.7921108942699999E-5</v>
      </c>
      <c r="I4" s="12">
        <v>39.673496836299996</v>
      </c>
      <c r="J4" s="12">
        <v>0.39915758489800002</v>
      </c>
      <c r="K4">
        <f t="shared" si="0"/>
        <v>-170.58828289941846</v>
      </c>
      <c r="L4">
        <f t="shared" si="1"/>
        <v>21.961550261723598</v>
      </c>
      <c r="O4" s="12">
        <v>9926</v>
      </c>
      <c r="P4" s="12">
        <v>5.3667767614499997</v>
      </c>
      <c r="Q4" s="13">
        <v>1.4152318927999999E-4</v>
      </c>
      <c r="R4" s="12">
        <v>1.17075585337</v>
      </c>
      <c r="S4" s="13">
        <v>3.0873112410100001E-5</v>
      </c>
      <c r="T4" s="12">
        <v>4.6029158953599996E-3</v>
      </c>
      <c r="U4" s="13">
        <v>5.95212940293E-5</v>
      </c>
      <c r="V4" s="12">
        <v>31.701556523499999</v>
      </c>
      <c r="W4" s="12">
        <v>0.373685570917</v>
      </c>
      <c r="X4">
        <f t="shared" si="2"/>
        <v>324.61775804590627</v>
      </c>
      <c r="Y4">
        <f t="shared" si="3"/>
        <v>26.572998918378193</v>
      </c>
      <c r="AB4" s="12">
        <v>10089</v>
      </c>
      <c r="AC4" s="12">
        <v>5.3677881915999999</v>
      </c>
      <c r="AD4" s="13">
        <v>1.3353805966500001E-4</v>
      </c>
      <c r="AE4" s="12">
        <v>1.1705352526799999</v>
      </c>
      <c r="AF4" s="13">
        <v>2.9120188955499999E-5</v>
      </c>
      <c r="AG4" s="12">
        <v>4.31405853765E-3</v>
      </c>
      <c r="AH4" s="13">
        <v>5.5525254632899999E-5</v>
      </c>
      <c r="AI4" s="12">
        <v>30.8818251776</v>
      </c>
      <c r="AJ4" s="12">
        <v>0.36053921398700001</v>
      </c>
      <c r="AK4">
        <f t="shared" si="4"/>
        <v>136.13072185788963</v>
      </c>
      <c r="AL4">
        <f t="shared" si="5"/>
        <v>25.08677456758711</v>
      </c>
    </row>
    <row r="5" spans="1:38">
      <c r="B5" s="12">
        <v>9717</v>
      </c>
      <c r="C5" s="12">
        <v>5.37032946319</v>
      </c>
      <c r="D5" s="13">
        <v>1.14909226778E-4</v>
      </c>
      <c r="E5" s="12">
        <v>1.1699813484899999</v>
      </c>
      <c r="F5" s="13">
        <v>2.5034153494899999E-5</v>
      </c>
      <c r="G5" s="12">
        <v>4.3544134643800003E-3</v>
      </c>
      <c r="H5" s="13">
        <v>4.80568985449E-5</v>
      </c>
      <c r="I5" s="12">
        <v>40.468482972899999</v>
      </c>
      <c r="J5" s="12">
        <v>0.40525650812000003</v>
      </c>
      <c r="K5">
        <f t="shared" si="0"/>
        <v>-337.13959794569604</v>
      </c>
      <c r="L5">
        <f t="shared" si="1"/>
        <v>21.628565122855541</v>
      </c>
      <c r="O5" s="12">
        <v>9928</v>
      </c>
      <c r="P5" s="12">
        <v>5.3672393924500001</v>
      </c>
      <c r="Q5" s="13">
        <v>1.39819414318E-4</v>
      </c>
      <c r="R5" s="12">
        <v>1.1706549396699999</v>
      </c>
      <c r="S5" s="13">
        <v>3.04961780285E-5</v>
      </c>
      <c r="T5" s="12">
        <v>4.5342769660499998E-3</v>
      </c>
      <c r="U5" s="13">
        <v>5.7609963817699998E-5</v>
      </c>
      <c r="V5" s="12">
        <v>31.496894042800001</v>
      </c>
      <c r="W5" s="12">
        <v>0.36755519934000003</v>
      </c>
      <c r="X5">
        <f t="shared" si="2"/>
        <v>238.3944365151437</v>
      </c>
      <c r="Y5">
        <f t="shared" si="3"/>
        <v>26.25328494582482</v>
      </c>
      <c r="AB5" s="12">
        <v>10091</v>
      </c>
      <c r="AC5" s="12">
        <v>5.3678691578300004</v>
      </c>
      <c r="AD5" s="13">
        <v>1.33368971934E-4</v>
      </c>
      <c r="AE5" s="12">
        <v>1.1705175969199999</v>
      </c>
      <c r="AF5" s="13">
        <v>2.9082439221400001E-5</v>
      </c>
      <c r="AG5" s="12">
        <v>4.3025481478799997E-3</v>
      </c>
      <c r="AH5" s="13">
        <v>5.5600288951900001E-5</v>
      </c>
      <c r="AI5" s="12">
        <v>30.881139880999999</v>
      </c>
      <c r="AJ5" s="12">
        <v>0.36085939629500002</v>
      </c>
      <c r="AK5">
        <f t="shared" si="4"/>
        <v>121.04517577891663</v>
      </c>
      <c r="AL5">
        <f t="shared" si="5"/>
        <v>25.054778846811121</v>
      </c>
    </row>
    <row r="6" spans="1:38">
      <c r="B6" s="12">
        <v>9722</v>
      </c>
      <c r="C6" s="12">
        <v>5.3707695860999998</v>
      </c>
      <c r="D6" s="13">
        <v>1.15955609469E-4</v>
      </c>
      <c r="E6" s="12">
        <v>1.16988547106</v>
      </c>
      <c r="F6" s="13">
        <v>2.5257978513299998E-5</v>
      </c>
      <c r="G6" s="12">
        <v>4.3988811492700003E-3</v>
      </c>
      <c r="H6" s="13">
        <v>4.8062757286300002E-5</v>
      </c>
      <c r="I6" s="12">
        <v>40.6293288484</v>
      </c>
      <c r="J6" s="12">
        <v>0.40528618733799998</v>
      </c>
      <c r="K6">
        <f t="shared" si="0"/>
        <v>-419.05979782362039</v>
      </c>
      <c r="L6">
        <f t="shared" si="1"/>
        <v>21.817676104474888</v>
      </c>
      <c r="O6" s="12">
        <v>9930</v>
      </c>
      <c r="P6" s="12">
        <v>5.3677042699199999</v>
      </c>
      <c r="Q6" s="13">
        <v>1.39073584256E-4</v>
      </c>
      <c r="R6" s="12">
        <v>1.17055355348</v>
      </c>
      <c r="S6" s="13">
        <v>3.0328250227699999E-5</v>
      </c>
      <c r="T6" s="12">
        <v>4.5458095348999998E-3</v>
      </c>
      <c r="U6" s="13">
        <v>5.8175834169200001E-5</v>
      </c>
      <c r="V6" s="12">
        <v>31.835782097799999</v>
      </c>
      <c r="W6" s="12">
        <v>0.371143700332</v>
      </c>
      <c r="X6">
        <f t="shared" si="2"/>
        <v>151.76740709167569</v>
      </c>
      <c r="Y6">
        <f t="shared" si="3"/>
        <v>26.110848983819572</v>
      </c>
      <c r="AB6" s="12">
        <v>10093</v>
      </c>
      <c r="AC6" s="12">
        <v>5.3678166529800002</v>
      </c>
      <c r="AD6" s="13">
        <v>1.3684709860599999E-4</v>
      </c>
      <c r="AE6" s="12">
        <v>1.17052904623</v>
      </c>
      <c r="AF6" s="13">
        <v>2.9841463329800001E-5</v>
      </c>
      <c r="AG6" s="12">
        <v>4.42567907622E-3</v>
      </c>
      <c r="AH6" s="13">
        <v>5.6605042093099999E-5</v>
      </c>
      <c r="AI6" s="12">
        <v>31.193078164300001</v>
      </c>
      <c r="AJ6" s="12">
        <v>0.36440925021699999</v>
      </c>
      <c r="AK6">
        <f t="shared" si="4"/>
        <v>130.82776761175174</v>
      </c>
      <c r="AL6">
        <f t="shared" si="5"/>
        <v>25.698115318548837</v>
      </c>
    </row>
    <row r="7" spans="1:38">
      <c r="B7" s="12">
        <v>9727</v>
      </c>
      <c r="C7" s="12">
        <v>5.3710738133299998</v>
      </c>
      <c r="D7" s="13">
        <v>1.17114578546E-4</v>
      </c>
      <c r="E7" s="12">
        <v>1.1698192066499999</v>
      </c>
      <c r="F7" s="13">
        <v>2.5507540600599999E-5</v>
      </c>
      <c r="G7" s="12">
        <v>4.3470318132999997E-3</v>
      </c>
      <c r="H7" s="13">
        <v>4.9099075943300001E-5</v>
      </c>
      <c r="I7" s="12">
        <v>39.284661387500002</v>
      </c>
      <c r="J7" s="12">
        <v>0.40098941152799999</v>
      </c>
      <c r="K7">
        <f t="shared" si="0"/>
        <v>-475.67785393961253</v>
      </c>
      <c r="L7">
        <f t="shared" si="1"/>
        <v>22.028592054437734</v>
      </c>
      <c r="O7" s="12">
        <v>9932</v>
      </c>
      <c r="P7" s="12">
        <v>5.3680597479000003</v>
      </c>
      <c r="Q7" s="13">
        <v>1.41918473592E-4</v>
      </c>
      <c r="R7" s="12">
        <v>1.1704760383199999</v>
      </c>
      <c r="S7" s="13">
        <v>3.0944546174199997E-5</v>
      </c>
      <c r="T7" s="12">
        <v>4.5738065649300001E-3</v>
      </c>
      <c r="U7" s="13">
        <v>5.9027964725300001E-5</v>
      </c>
      <c r="V7" s="12">
        <v>31.3470468995</v>
      </c>
      <c r="W7" s="12">
        <v>0.369957082863</v>
      </c>
      <c r="X7">
        <f t="shared" si="2"/>
        <v>85.536414033343277</v>
      </c>
      <c r="Y7">
        <f t="shared" si="3"/>
        <v>26.633496505909275</v>
      </c>
      <c r="AB7" s="12">
        <v>10095</v>
      </c>
      <c r="AC7" s="12">
        <v>5.3680458183499997</v>
      </c>
      <c r="AD7" s="13">
        <v>1.35829782884E-4</v>
      </c>
      <c r="AE7" s="12">
        <v>1.1704790755900001</v>
      </c>
      <c r="AF7" s="13">
        <v>2.9617094206600001E-5</v>
      </c>
      <c r="AG7" s="12">
        <v>4.4683334490400002E-3</v>
      </c>
      <c r="AH7" s="13">
        <v>5.6672958220400002E-5</v>
      </c>
      <c r="AI7" s="12">
        <v>31.9371064565</v>
      </c>
      <c r="AJ7" s="12">
        <v>0.36882265292299998</v>
      </c>
      <c r="AK7">
        <f t="shared" si="4"/>
        <v>88.131537468519667</v>
      </c>
      <c r="AL7">
        <f t="shared" si="5"/>
        <v>25.507900280962289</v>
      </c>
    </row>
    <row r="8" spans="1:38">
      <c r="B8" s="12">
        <v>9732</v>
      </c>
      <c r="C8" s="12">
        <v>5.3715349466099997</v>
      </c>
      <c r="D8" s="13">
        <v>1.3869878852800001E-4</v>
      </c>
      <c r="E8" s="12">
        <v>1.1697187805</v>
      </c>
      <c r="F8" s="13">
        <v>3.02033923985E-5</v>
      </c>
      <c r="G8" s="12">
        <v>4.3977540354999999E-3</v>
      </c>
      <c r="H8" s="13">
        <v>5.7785755975100001E-5</v>
      </c>
      <c r="I8" s="12">
        <v>30.9014949727</v>
      </c>
      <c r="J8" s="12">
        <v>0.367911677617</v>
      </c>
      <c r="K8">
        <f t="shared" si="0"/>
        <v>-561.48459991695461</v>
      </c>
      <c r="L8">
        <f t="shared" si="1"/>
        <v>26.004695978295345</v>
      </c>
      <c r="O8" s="12">
        <v>9934</v>
      </c>
      <c r="P8" s="12">
        <v>5.3682324650300002</v>
      </c>
      <c r="Q8" s="13">
        <v>1.6132607433500001E-4</v>
      </c>
      <c r="R8" s="12">
        <v>1.17043837951</v>
      </c>
      <c r="S8" s="13">
        <v>3.5174003779900003E-5</v>
      </c>
      <c r="T8" s="12">
        <v>4.6565998853800002E-3</v>
      </c>
      <c r="U8" s="13">
        <v>6.7322820583300003E-5</v>
      </c>
      <c r="V8" s="12">
        <v>26.7035116972</v>
      </c>
      <c r="W8" s="12">
        <v>0.35274116320999999</v>
      </c>
      <c r="X8">
        <f t="shared" si="2"/>
        <v>53.35973551408631</v>
      </c>
      <c r="Y8">
        <f t="shared" si="3"/>
        <v>30.224099077942164</v>
      </c>
      <c r="AB8" s="12">
        <v>10097</v>
      </c>
      <c r="AC8" s="12">
        <v>5.3682247385800004</v>
      </c>
      <c r="AD8" s="13">
        <v>1.46258244985E-4</v>
      </c>
      <c r="AE8" s="12">
        <v>1.1704400641099999</v>
      </c>
      <c r="AF8" s="13">
        <v>3.1888849288800003E-5</v>
      </c>
      <c r="AG8" s="12">
        <v>4.39700694739E-3</v>
      </c>
      <c r="AH8" s="13">
        <v>6.0961338317900002E-5</v>
      </c>
      <c r="AI8" s="12">
        <v>27.7723907711</v>
      </c>
      <c r="AJ8" s="12">
        <v>0.34968808735399998</v>
      </c>
      <c r="AK8">
        <f t="shared" si="4"/>
        <v>54.799102096081128</v>
      </c>
      <c r="AL8">
        <f t="shared" si="5"/>
        <v>27.434627536039553</v>
      </c>
    </row>
    <row r="9" spans="1:38">
      <c r="B9" s="12">
        <v>9737</v>
      </c>
      <c r="C9" s="12">
        <v>5.37061502211</v>
      </c>
      <c r="D9" s="12">
        <v>1.77404914204E-4</v>
      </c>
      <c r="E9" s="12">
        <v>1.16991913986</v>
      </c>
      <c r="F9" s="13">
        <v>3.86453699954E-5</v>
      </c>
      <c r="G9" s="12">
        <v>4.64557587655E-3</v>
      </c>
      <c r="H9" s="13">
        <v>7.4553149412E-5</v>
      </c>
      <c r="I9" s="12">
        <v>24.2061984889</v>
      </c>
      <c r="J9" s="12">
        <v>0.35234089840999999</v>
      </c>
      <c r="K9">
        <f t="shared" si="0"/>
        <v>-390.2922888733786</v>
      </c>
      <c r="L9">
        <f t="shared" si="1"/>
        <v>33.17474776059548</v>
      </c>
      <c r="O9" s="12">
        <v>9936</v>
      </c>
      <c r="P9" s="12">
        <v>5.3690697920600003</v>
      </c>
      <c r="Q9" s="12">
        <v>2.0038424621399999E-4</v>
      </c>
      <c r="R9" s="12">
        <v>1.17025584515</v>
      </c>
      <c r="S9" s="13">
        <v>4.3676250168100001E-5</v>
      </c>
      <c r="T9" s="12">
        <v>4.7828745185000002E-3</v>
      </c>
      <c r="U9" s="13">
        <v>8.4877038032799994E-5</v>
      </c>
      <c r="V9" s="12">
        <v>20.636511192</v>
      </c>
      <c r="W9" s="12">
        <v>0.33271900253600001</v>
      </c>
      <c r="X9">
        <f t="shared" si="2"/>
        <v>-102.60242633976884</v>
      </c>
      <c r="Y9">
        <f t="shared" si="3"/>
        <v>37.455544510722</v>
      </c>
      <c r="AB9" s="12">
        <v>10099</v>
      </c>
      <c r="AC9" s="12">
        <v>5.3683452815699999</v>
      </c>
      <c r="AD9" s="12">
        <v>1.71771775379E-4</v>
      </c>
      <c r="AE9" s="12">
        <v>1.1704137825800001</v>
      </c>
      <c r="AF9" s="13">
        <v>3.7449911065099997E-5</v>
      </c>
      <c r="AG9" s="12">
        <v>4.49355373421E-3</v>
      </c>
      <c r="AH9" s="13">
        <v>7.1720492108900001E-5</v>
      </c>
      <c r="AI9" s="12">
        <v>22.842718301400001</v>
      </c>
      <c r="AJ9" s="12">
        <v>0.33154753922800001</v>
      </c>
      <c r="AK9">
        <f t="shared" si="4"/>
        <v>32.343471081715691</v>
      </c>
      <c r="AL9">
        <f t="shared" si="5"/>
        <v>32.158378823123876</v>
      </c>
    </row>
    <row r="10" spans="1:38">
      <c r="B10" s="12">
        <v>9742</v>
      </c>
      <c r="C10" s="12">
        <v>5.3702184040300001</v>
      </c>
      <c r="D10" s="12">
        <v>1.4389966726699999E-4</v>
      </c>
      <c r="E10" s="12">
        <v>1.1700055443699999</v>
      </c>
      <c r="F10" s="13">
        <v>3.13513149499E-5</v>
      </c>
      <c r="G10" s="12">
        <v>4.7631691071900002E-3</v>
      </c>
      <c r="H10" s="13">
        <v>5.9841735243799998E-5</v>
      </c>
      <c r="I10" s="12">
        <v>35.10266653</v>
      </c>
      <c r="J10" s="12">
        <v>0.40407543556999997</v>
      </c>
      <c r="K10">
        <f t="shared" si="0"/>
        <v>-316.46600118965893</v>
      </c>
      <c r="L10">
        <f t="shared" si="1"/>
        <v>26.97840259231446</v>
      </c>
      <c r="O10" s="12">
        <v>9938</v>
      </c>
      <c r="P10" s="12">
        <v>5.3692459154299996</v>
      </c>
      <c r="Q10" s="12">
        <v>1.73384248456E-4</v>
      </c>
      <c r="R10" s="12">
        <v>1.17021745812</v>
      </c>
      <c r="S10" s="13">
        <v>3.7788784067999997E-5</v>
      </c>
      <c r="T10" s="12">
        <v>5.0880652892E-3</v>
      </c>
      <c r="U10" s="13">
        <v>7.2463554035399997E-5</v>
      </c>
      <c r="V10" s="12">
        <v>28.571826084200001</v>
      </c>
      <c r="W10" s="12">
        <v>0.37627598690899999</v>
      </c>
      <c r="X10">
        <f t="shared" si="2"/>
        <v>-135.40131519530217</v>
      </c>
      <c r="Y10">
        <f t="shared" si="3"/>
        <v>32.446438266962652</v>
      </c>
      <c r="AB10" s="12">
        <v>10101</v>
      </c>
      <c r="AC10" s="12">
        <v>5.3680475137299997</v>
      </c>
      <c r="AD10" s="12">
        <v>1.4169855603099999E-4</v>
      </c>
      <c r="AE10" s="12">
        <v>1.1704787059199999</v>
      </c>
      <c r="AF10" s="13">
        <v>3.0896735185200001E-5</v>
      </c>
      <c r="AG10" s="12">
        <v>4.5253799001800004E-3</v>
      </c>
      <c r="AH10" s="13">
        <v>5.9572292304400003E-5</v>
      </c>
      <c r="AI10" s="12">
        <v>31.0942386967</v>
      </c>
      <c r="AJ10" s="12">
        <v>0.37117074164899999</v>
      </c>
      <c r="AK10">
        <f t="shared" si="4"/>
        <v>87.815681689922656</v>
      </c>
      <c r="AL10">
        <f t="shared" si="5"/>
        <v>26.592943916019827</v>
      </c>
    </row>
    <row r="11" spans="1:38">
      <c r="B11" s="12">
        <v>9747</v>
      </c>
      <c r="C11" s="12">
        <v>5.3707514467599999</v>
      </c>
      <c r="D11" s="12">
        <v>1.24947037866E-4</v>
      </c>
      <c r="E11" s="12">
        <v>1.16988942226</v>
      </c>
      <c r="F11" s="13">
        <v>2.72167162066E-5</v>
      </c>
      <c r="G11" s="12">
        <v>4.4194253947100002E-3</v>
      </c>
      <c r="H11" s="13">
        <v>5.1764238703000001E-5</v>
      </c>
      <c r="I11" s="12">
        <v>37.809486946600003</v>
      </c>
      <c r="J11" s="12">
        <v>0.40397014711000001</v>
      </c>
      <c r="K11">
        <f t="shared" si="0"/>
        <v>-415.68378854006005</v>
      </c>
      <c r="L11">
        <f t="shared" si="1"/>
        <v>23.474412793497493</v>
      </c>
      <c r="O11" s="12">
        <v>9940</v>
      </c>
      <c r="P11" s="12">
        <v>5.3690860694899998</v>
      </c>
      <c r="Q11" s="12">
        <v>1.50188366403E-4</v>
      </c>
      <c r="R11" s="12">
        <v>1.17025229729</v>
      </c>
      <c r="S11" s="13">
        <v>3.2735232502199999E-5</v>
      </c>
      <c r="T11" s="12">
        <v>4.7651999083099996E-3</v>
      </c>
      <c r="U11" s="13">
        <v>6.2335601770900002E-5</v>
      </c>
      <c r="V11" s="12">
        <v>31.303270734600002</v>
      </c>
      <c r="W11" s="12">
        <v>0.37632186183499999</v>
      </c>
      <c r="X11">
        <f t="shared" si="2"/>
        <v>-105.63381131055638</v>
      </c>
      <c r="Y11">
        <f t="shared" si="3"/>
        <v>28.152913432324013</v>
      </c>
      <c r="AB11" s="12">
        <v>10103</v>
      </c>
      <c r="AC11" s="12">
        <v>5.3682884075699997</v>
      </c>
      <c r="AD11" s="12">
        <v>1.3641641562199999E-4</v>
      </c>
      <c r="AE11" s="12">
        <v>1.17042618245</v>
      </c>
      <c r="AF11" s="13">
        <v>2.9742318675600002E-5</v>
      </c>
      <c r="AG11" s="12">
        <v>4.4535212479199998E-3</v>
      </c>
      <c r="AH11" s="13">
        <v>5.6128662239000002E-5</v>
      </c>
      <c r="AI11" s="12">
        <v>31.793525831</v>
      </c>
      <c r="AJ11" s="12">
        <v>0.36740604265400001</v>
      </c>
      <c r="AK11">
        <f t="shared" si="4"/>
        <v>42.938246399043173</v>
      </c>
      <c r="AL11">
        <f t="shared" si="5"/>
        <v>25.614032298946743</v>
      </c>
    </row>
    <row r="12" spans="1:38">
      <c r="B12" s="12">
        <v>9752</v>
      </c>
      <c r="C12" s="12">
        <v>5.37107730446</v>
      </c>
      <c r="D12" s="13">
        <v>1.19480640183E-4</v>
      </c>
      <c r="E12" s="12">
        <v>1.1698184462900001</v>
      </c>
      <c r="F12" s="13">
        <v>2.6022834700900002E-5</v>
      </c>
      <c r="G12" s="12">
        <v>4.2965049398899996E-3</v>
      </c>
      <c r="H12" s="13">
        <v>4.8871929806199998E-5</v>
      </c>
      <c r="I12" s="12">
        <v>37.944565367099997</v>
      </c>
      <c r="J12" s="12">
        <v>0.39438184205299998</v>
      </c>
      <c r="K12">
        <f t="shared" si="0"/>
        <v>-476.32752553768393</v>
      </c>
      <c r="L12">
        <f t="shared" si="1"/>
        <v>22.464281420453453</v>
      </c>
      <c r="O12" s="12">
        <v>9942</v>
      </c>
      <c r="P12" s="12">
        <v>5.3688585935899997</v>
      </c>
      <c r="Q12" s="13">
        <v>1.39695817719E-4</v>
      </c>
      <c r="R12" s="12">
        <v>1.17030188031</v>
      </c>
      <c r="S12" s="13">
        <v>3.0450844494799999E-5</v>
      </c>
      <c r="T12" s="12">
        <v>4.5801322554899996E-3</v>
      </c>
      <c r="U12" s="13">
        <v>5.7882085288300001E-5</v>
      </c>
      <c r="V12" s="12">
        <v>31.855983509200001</v>
      </c>
      <c r="W12" s="12">
        <v>0.36912597783399997</v>
      </c>
      <c r="X12">
        <f t="shared" si="2"/>
        <v>-63.268773898152475</v>
      </c>
      <c r="Y12">
        <f t="shared" si="3"/>
        <v>26.214722929221587</v>
      </c>
      <c r="AB12" s="12">
        <v>10105</v>
      </c>
      <c r="AC12" s="12">
        <v>5.3684973389700001</v>
      </c>
      <c r="AD12" s="13">
        <v>1.3141670934199999E-4</v>
      </c>
      <c r="AE12" s="12">
        <v>1.1703806317600001</v>
      </c>
      <c r="AF12" s="13">
        <v>2.86500228261E-5</v>
      </c>
      <c r="AG12" s="12">
        <v>4.29860649468E-3</v>
      </c>
      <c r="AH12" s="13">
        <v>5.3769735472799998E-5</v>
      </c>
      <c r="AI12" s="12">
        <v>31.4138062689</v>
      </c>
      <c r="AJ12" s="12">
        <v>0.35928897474100002</v>
      </c>
      <c r="AK12">
        <f t="shared" si="4"/>
        <v>4.0185378777475877</v>
      </c>
      <c r="AL12">
        <f t="shared" si="5"/>
        <v>24.688344874807168</v>
      </c>
    </row>
    <row r="14" spans="1:38">
      <c r="A14" s="3" t="s">
        <v>21</v>
      </c>
      <c r="B14" s="12" t="s">
        <v>5</v>
      </c>
      <c r="C14" s="12" t="s">
        <v>6</v>
      </c>
      <c r="D14" s="12" t="s">
        <v>7</v>
      </c>
      <c r="E14" s="12" t="s">
        <v>8</v>
      </c>
      <c r="F14" s="12" t="s">
        <v>9</v>
      </c>
      <c r="G14" s="12" t="s">
        <v>10</v>
      </c>
      <c r="H14" s="12" t="s">
        <v>11</v>
      </c>
      <c r="I14" s="12" t="s">
        <v>12</v>
      </c>
      <c r="J14" s="12" t="s">
        <v>13</v>
      </c>
      <c r="K14" s="3" t="s">
        <v>18</v>
      </c>
      <c r="L14" s="3" t="s">
        <v>19</v>
      </c>
      <c r="N14" s="3" t="s">
        <v>21</v>
      </c>
      <c r="O14" s="12" t="s">
        <v>5</v>
      </c>
      <c r="P14" s="12" t="s">
        <v>6</v>
      </c>
      <c r="Q14" s="12" t="s">
        <v>7</v>
      </c>
      <c r="R14" s="12" t="s">
        <v>8</v>
      </c>
      <c r="S14" s="12" t="s">
        <v>9</v>
      </c>
      <c r="T14" s="12" t="s">
        <v>10</v>
      </c>
      <c r="U14" s="12" t="s">
        <v>11</v>
      </c>
      <c r="V14" s="12" t="s">
        <v>12</v>
      </c>
      <c r="W14" s="12" t="s">
        <v>13</v>
      </c>
      <c r="X14" s="3" t="s">
        <v>18</v>
      </c>
      <c r="Y14" s="3" t="s">
        <v>19</v>
      </c>
      <c r="AA14" s="3" t="s">
        <v>21</v>
      </c>
      <c r="AB14" s="12" t="s">
        <v>5</v>
      </c>
      <c r="AC14" s="12" t="s">
        <v>6</v>
      </c>
      <c r="AD14" s="12" t="s">
        <v>7</v>
      </c>
      <c r="AE14" s="12" t="s">
        <v>8</v>
      </c>
      <c r="AF14" s="12" t="s">
        <v>9</v>
      </c>
      <c r="AG14" s="12" t="s">
        <v>10</v>
      </c>
      <c r="AH14" s="12" t="s">
        <v>11</v>
      </c>
      <c r="AI14" s="12" t="s">
        <v>12</v>
      </c>
      <c r="AJ14" s="12" t="s">
        <v>13</v>
      </c>
      <c r="AK14" s="3" t="s">
        <v>18</v>
      </c>
      <c r="AL14" s="3" t="s">
        <v>19</v>
      </c>
    </row>
    <row r="15" spans="1:38">
      <c r="B15" s="12">
        <v>9757</v>
      </c>
      <c r="C15" s="12">
        <v>5.3673411823799997</v>
      </c>
      <c r="D15" s="13">
        <v>1.06449823465E-4</v>
      </c>
      <c r="E15" s="12">
        <v>1.1706327385699999</v>
      </c>
      <c r="F15" s="13">
        <v>2.3217016420099999E-5</v>
      </c>
      <c r="G15" s="12">
        <v>4.5073984545699998E-3</v>
      </c>
      <c r="H15" s="13">
        <v>4.3655856533900001E-5</v>
      </c>
      <c r="I15" s="12">
        <v>44.233356944900002</v>
      </c>
      <c r="J15" s="12">
        <v>0.39528529139200003</v>
      </c>
      <c r="K15">
        <f t="shared" ref="K15:K24" si="6">1000000*(E15-$E$38)/$E$38</f>
        <v>219.42523229777066</v>
      </c>
      <c r="L15">
        <f t="shared" ref="L15:L24" si="7">1000000*SQRT(((($F$38^2)*(E15^2))/$E$38^4)+((F15^2)/($E$38^2)))</f>
        <v>20.094693765026058</v>
      </c>
      <c r="O15" s="12">
        <v>9944</v>
      </c>
      <c r="P15" s="12">
        <v>5.3683614691999999</v>
      </c>
      <c r="Q15" s="13">
        <v>9.9115693117699996E-5</v>
      </c>
      <c r="R15" s="12">
        <v>1.17041025334</v>
      </c>
      <c r="S15" s="13">
        <v>2.1609204997999999E-5</v>
      </c>
      <c r="T15" s="12">
        <v>4.5739051411699998E-3</v>
      </c>
      <c r="U15" s="13">
        <v>4.0683178855700002E-5</v>
      </c>
      <c r="V15" s="12">
        <v>50.079653087899999</v>
      </c>
      <c r="W15" s="12">
        <v>0.41296445591999997</v>
      </c>
      <c r="X15">
        <f t="shared" ref="X15:X24" si="8">1000000*(R15-$E$38)/$E$38</f>
        <v>29.327995529032155</v>
      </c>
      <c r="Y15">
        <f t="shared" ref="Y15:Y24" si="9">1000000*SQRT(((($F$38^2)*(R15^2))/$E$38^4)+((S15^2)/($E$38^2)))</f>
        <v>18.739716470743513</v>
      </c>
      <c r="AB15" s="12">
        <v>10107</v>
      </c>
      <c r="AC15" s="12">
        <v>5.3683345615300002</v>
      </c>
      <c r="AD15" s="13">
        <v>1.10970089842E-4</v>
      </c>
      <c r="AE15" s="12">
        <v>1.17041611978</v>
      </c>
      <c r="AF15" s="13">
        <v>2.4193943293899999E-5</v>
      </c>
      <c r="AG15" s="12">
        <v>4.4285552630400002E-3</v>
      </c>
      <c r="AH15" s="13">
        <v>4.54966954377E-5</v>
      </c>
      <c r="AI15" s="12">
        <v>39.982005092500003</v>
      </c>
      <c r="AJ15" s="12">
        <v>0.37789792185100002</v>
      </c>
      <c r="AK15">
        <f t="shared" ref="AK15:AK24" si="10">1000000*(AE15-$E$38)/$E$38</f>
        <v>34.340436281483235</v>
      </c>
      <c r="AL15">
        <f t="shared" ref="AL15:AL24" si="11">1000000*SQRT(((($F$38^2)*(AE15^2))/$E$38^4)+((AF15^2)/($E$38^2)))</f>
        <v>20.919044106722566</v>
      </c>
    </row>
    <row r="16" spans="1:38">
      <c r="B16" s="12">
        <v>9762</v>
      </c>
      <c r="C16" s="12">
        <v>5.3671939228200003</v>
      </c>
      <c r="D16" s="13">
        <v>1.06385861187E-4</v>
      </c>
      <c r="E16" s="12">
        <v>1.17066485719</v>
      </c>
      <c r="F16" s="13">
        <v>2.3204339322399999E-5</v>
      </c>
      <c r="G16" s="12">
        <v>4.5112214776399998E-3</v>
      </c>
      <c r="H16" s="13">
        <v>4.3604031158400002E-5</v>
      </c>
      <c r="I16" s="12">
        <v>44.244383673599998</v>
      </c>
      <c r="J16" s="12">
        <v>0.394866536948</v>
      </c>
      <c r="K16">
        <f t="shared" si="6"/>
        <v>246.86822665223812</v>
      </c>
      <c r="L16">
        <f t="shared" si="7"/>
        <v>20.084015019403612</v>
      </c>
      <c r="O16" s="12">
        <v>9946</v>
      </c>
      <c r="P16" s="12">
        <v>5.3686033150799997</v>
      </c>
      <c r="Q16" s="13">
        <v>1.00925269971E-4</v>
      </c>
      <c r="R16" s="12">
        <v>1.1703575284700001</v>
      </c>
      <c r="S16" s="13">
        <v>2.2001746560800002E-5</v>
      </c>
      <c r="T16" s="12">
        <v>4.4924392955100001E-3</v>
      </c>
      <c r="U16" s="13">
        <v>4.1433119378599997E-5</v>
      </c>
      <c r="V16" s="12">
        <v>47.565433960699998</v>
      </c>
      <c r="W16" s="12">
        <v>0.40487979749000003</v>
      </c>
      <c r="X16">
        <f t="shared" si="8"/>
        <v>-15.721521223107697</v>
      </c>
      <c r="Y16">
        <f t="shared" si="9"/>
        <v>19.070232238720028</v>
      </c>
      <c r="AB16" s="12">
        <v>10109</v>
      </c>
      <c r="AC16" s="12">
        <v>5.3682633505600004</v>
      </c>
      <c r="AD16" s="13">
        <v>1.0900534718E-4</v>
      </c>
      <c r="AE16" s="12">
        <v>1.1704316455599999</v>
      </c>
      <c r="AF16" s="13">
        <v>2.37662162869E-5</v>
      </c>
      <c r="AG16" s="12">
        <v>4.42741455347E-3</v>
      </c>
      <c r="AH16" s="13">
        <v>4.4670664071000003E-5</v>
      </c>
      <c r="AI16" s="12">
        <v>40.938133195399999</v>
      </c>
      <c r="AJ16" s="12">
        <v>0.38083036306000001</v>
      </c>
      <c r="AK16">
        <f t="shared" si="10"/>
        <v>47.606071382985384</v>
      </c>
      <c r="AL16">
        <f t="shared" si="11"/>
        <v>20.557982753569021</v>
      </c>
    </row>
    <row r="17" spans="1:38">
      <c r="B17" s="12">
        <v>9767</v>
      </c>
      <c r="C17" s="12">
        <v>5.36785118321</v>
      </c>
      <c r="D17" s="13">
        <v>1.0907604404E-4</v>
      </c>
      <c r="E17" s="12">
        <v>1.17052151647</v>
      </c>
      <c r="F17" s="13">
        <v>2.3785282438600001E-5</v>
      </c>
      <c r="G17" s="12">
        <v>4.5874142592600003E-3</v>
      </c>
      <c r="H17" s="13">
        <v>4.5617111474700002E-5</v>
      </c>
      <c r="I17" s="12">
        <v>44.213514030699997</v>
      </c>
      <c r="J17" s="12">
        <v>0.40264624757</v>
      </c>
      <c r="K17">
        <f t="shared" si="6"/>
        <v>124.39414246942471</v>
      </c>
      <c r="L17">
        <f t="shared" si="7"/>
        <v>20.574112594307028</v>
      </c>
      <c r="O17" s="12">
        <v>9948</v>
      </c>
      <c r="P17" s="12">
        <v>5.3692425829200001</v>
      </c>
      <c r="Q17" s="13">
        <v>1.00537797414E-4</v>
      </c>
      <c r="R17" s="12">
        <v>1.1702181844299999</v>
      </c>
      <c r="S17" s="13">
        <v>2.19120587196E-5</v>
      </c>
      <c r="T17" s="12">
        <v>4.4755666782599996E-3</v>
      </c>
      <c r="U17" s="13">
        <v>4.1396686266399998E-5</v>
      </c>
      <c r="V17" s="12">
        <v>47.340330096499997</v>
      </c>
      <c r="W17" s="12">
        <v>0.40350531695399999</v>
      </c>
      <c r="X17">
        <f t="shared" si="8"/>
        <v>-134.78073681343585</v>
      </c>
      <c r="Y17">
        <f t="shared" si="9"/>
        <v>18.994630979665438</v>
      </c>
      <c r="AB17" s="12">
        <v>10111</v>
      </c>
      <c r="AC17" s="12">
        <v>5.3685279373299997</v>
      </c>
      <c r="AD17" s="13">
        <v>1.10716047029E-4</v>
      </c>
      <c r="AE17" s="12">
        <v>1.1703739610799999</v>
      </c>
      <c r="AF17" s="13">
        <v>2.41368173973E-5</v>
      </c>
      <c r="AG17" s="12">
        <v>4.4073627501800003E-3</v>
      </c>
      <c r="AH17" s="13">
        <v>4.5617244855400001E-5</v>
      </c>
      <c r="AI17" s="12">
        <v>40.002660238799997</v>
      </c>
      <c r="AJ17" s="12">
        <v>0.37955378962199998</v>
      </c>
      <c r="AK17">
        <f t="shared" si="10"/>
        <v>-1.681066700040615</v>
      </c>
      <c r="AL17">
        <f t="shared" si="11"/>
        <v>20.870794397650382</v>
      </c>
    </row>
    <row r="18" spans="1:38">
      <c r="B18" s="12">
        <v>9772</v>
      </c>
      <c r="C18" s="12">
        <v>5.3680004264100001</v>
      </c>
      <c r="D18" s="13">
        <v>1.05701322084E-4</v>
      </c>
      <c r="E18" s="12">
        <v>1.1704889731899999</v>
      </c>
      <c r="F18" s="13">
        <v>2.30481039721E-5</v>
      </c>
      <c r="G18" s="12">
        <v>4.5517560709499999E-3</v>
      </c>
      <c r="H18" s="13">
        <v>4.3696463097299999E-5</v>
      </c>
      <c r="I18" s="12">
        <v>45.411830167200002</v>
      </c>
      <c r="J18" s="12">
        <v>0.40174242580000002</v>
      </c>
      <c r="K18">
        <f t="shared" si="6"/>
        <v>96.588307433009888</v>
      </c>
      <c r="L18">
        <f t="shared" si="7"/>
        <v>19.952169680866785</v>
      </c>
      <c r="O18" s="12">
        <v>9950</v>
      </c>
      <c r="P18" s="12">
        <v>5.3689779312199999</v>
      </c>
      <c r="Q18" s="13">
        <v>9.5968443217500001E-5</v>
      </c>
      <c r="R18" s="12">
        <v>1.17027586771</v>
      </c>
      <c r="S18" s="13">
        <v>2.0918237064500001E-5</v>
      </c>
      <c r="T18" s="12">
        <v>4.2156877165800003E-3</v>
      </c>
      <c r="U18" s="13">
        <v>3.8695329390699999E-5</v>
      </c>
      <c r="V18" s="12">
        <v>45.851088392400001</v>
      </c>
      <c r="W18" s="12">
        <v>0.389915960452</v>
      </c>
      <c r="X18">
        <f t="shared" si="8"/>
        <v>-85.49462404189137</v>
      </c>
      <c r="Y18">
        <f t="shared" si="9"/>
        <v>18.158254004609795</v>
      </c>
      <c r="AB18" s="12">
        <v>10113</v>
      </c>
      <c r="AC18" s="12">
        <v>5.3684712480599996</v>
      </c>
      <c r="AD18" s="13">
        <v>1.09674357438E-4</v>
      </c>
      <c r="AE18" s="12">
        <v>1.17038631984</v>
      </c>
      <c r="AF18" s="13">
        <v>2.39102272606E-5</v>
      </c>
      <c r="AG18" s="12">
        <v>4.4239186981500003E-3</v>
      </c>
      <c r="AH18" s="13">
        <v>4.5784231349500003E-5</v>
      </c>
      <c r="AI18" s="12">
        <v>40.928342647299999</v>
      </c>
      <c r="AJ18" s="12">
        <v>0.38644905719700001</v>
      </c>
      <c r="AK18">
        <f t="shared" si="10"/>
        <v>8.878583151318578</v>
      </c>
      <c r="AL18">
        <f t="shared" si="11"/>
        <v>20.679513848542779</v>
      </c>
    </row>
    <row r="19" spans="1:38">
      <c r="B19" s="12">
        <v>9777</v>
      </c>
      <c r="C19" s="12">
        <v>5.3683545956599996</v>
      </c>
      <c r="D19" s="13">
        <v>1.0316352614400001E-4</v>
      </c>
      <c r="E19" s="12">
        <v>1.1704117519099999</v>
      </c>
      <c r="F19" s="13">
        <v>2.24917712151E-5</v>
      </c>
      <c r="G19" s="12">
        <v>4.5296893270099997E-3</v>
      </c>
      <c r="H19" s="13">
        <v>4.2785626624000001E-5</v>
      </c>
      <c r="I19" s="12">
        <v>46.476312574300003</v>
      </c>
      <c r="J19" s="12">
        <v>0.40397996976900002</v>
      </c>
      <c r="K19">
        <f t="shared" si="6"/>
        <v>30.60841318228405</v>
      </c>
      <c r="L19">
        <f t="shared" si="7"/>
        <v>19.483115990228562</v>
      </c>
      <c r="O19" s="12">
        <v>9952</v>
      </c>
      <c r="P19" s="12">
        <v>5.3697809897699997</v>
      </c>
      <c r="Q19" s="13">
        <v>1.07232659328E-4</v>
      </c>
      <c r="R19" s="12">
        <v>1.17010085125</v>
      </c>
      <c r="S19" s="13">
        <v>2.3366507163199999E-5</v>
      </c>
      <c r="T19" s="12">
        <v>4.5518901059300003E-3</v>
      </c>
      <c r="U19" s="13">
        <v>4.4283086858000003E-5</v>
      </c>
      <c r="V19" s="12">
        <v>44.402367277000003</v>
      </c>
      <c r="W19" s="12">
        <v>0.39773705797199999</v>
      </c>
      <c r="X19">
        <f t="shared" si="8"/>
        <v>-235.03329424967802</v>
      </c>
      <c r="Y19">
        <f t="shared" si="9"/>
        <v>20.22056537075154</v>
      </c>
      <c r="AB19" s="12">
        <v>10115</v>
      </c>
      <c r="AC19" s="12">
        <v>5.3685193196799998</v>
      </c>
      <c r="AD19" s="13">
        <v>1.0766976309700001E-4</v>
      </c>
      <c r="AE19" s="12">
        <v>1.1703758397899999</v>
      </c>
      <c r="AF19" s="13">
        <v>2.3472783071200001E-5</v>
      </c>
      <c r="AG19" s="12">
        <v>4.41146315569E-3</v>
      </c>
      <c r="AH19" s="13">
        <v>4.4280192737599999E-5</v>
      </c>
      <c r="AI19" s="12">
        <v>41.961180407199997</v>
      </c>
      <c r="AJ19" s="12">
        <v>0.38688025510000001</v>
      </c>
      <c r="AK19">
        <f t="shared" si="10"/>
        <v>-7.5847424619037637E-2</v>
      </c>
      <c r="AL19">
        <f t="shared" si="11"/>
        <v>20.310346414173061</v>
      </c>
    </row>
    <row r="20" spans="1:38">
      <c r="B20" s="12">
        <v>9782</v>
      </c>
      <c r="C20" s="12">
        <v>5.3699184424900004</v>
      </c>
      <c r="D20" s="13">
        <v>1.08925869495E-4</v>
      </c>
      <c r="E20" s="12">
        <v>1.1700709004200001</v>
      </c>
      <c r="F20" s="13">
        <v>2.3734250634000001E-5</v>
      </c>
      <c r="G20" s="12">
        <v>4.5739181268300002E-3</v>
      </c>
      <c r="H20" s="13">
        <v>4.4817461109699998E-5</v>
      </c>
      <c r="I20" s="12">
        <v>43.439788992499999</v>
      </c>
      <c r="J20" s="12">
        <v>0.39301044050099998</v>
      </c>
      <c r="K20">
        <f t="shared" si="6"/>
        <v>-260.62407176742278</v>
      </c>
      <c r="L20">
        <f t="shared" si="7"/>
        <v>20.53085076836118</v>
      </c>
      <c r="O20" s="12">
        <v>9954</v>
      </c>
      <c r="P20" s="12">
        <v>5.3707735446099996</v>
      </c>
      <c r="Q20" s="13">
        <v>1.07413938951E-4</v>
      </c>
      <c r="R20" s="12">
        <v>1.1698846087999999</v>
      </c>
      <c r="S20" s="13">
        <v>2.3397358482099999E-5</v>
      </c>
      <c r="T20" s="12">
        <v>4.50524219626E-3</v>
      </c>
      <c r="U20" s="13">
        <v>4.4039679486099998E-5</v>
      </c>
      <c r="V20" s="12">
        <v>43.508166274300002</v>
      </c>
      <c r="W20" s="12">
        <v>0.39241346371300001</v>
      </c>
      <c r="X20">
        <f t="shared" si="8"/>
        <v>-419.79653546408804</v>
      </c>
      <c r="Y20">
        <f t="shared" si="9"/>
        <v>20.246499014451235</v>
      </c>
      <c r="AB20" s="12">
        <v>10117</v>
      </c>
      <c r="AC20" s="12">
        <v>5.3689169459199997</v>
      </c>
      <c r="AD20" s="13">
        <v>1.09358278614E-4</v>
      </c>
      <c r="AE20" s="12">
        <v>1.1702891608299999</v>
      </c>
      <c r="AF20" s="13">
        <v>2.38373603833E-5</v>
      </c>
      <c r="AG20" s="12">
        <v>4.4068727991099996E-3</v>
      </c>
      <c r="AH20" s="13">
        <v>4.4987371736399998E-5</v>
      </c>
      <c r="AI20" s="12">
        <v>40.808407623400001</v>
      </c>
      <c r="AJ20" s="12">
        <v>0.38270330005499997</v>
      </c>
      <c r="AK20">
        <f t="shared" si="10"/>
        <v>-74.1366324124632</v>
      </c>
      <c r="AL20">
        <f t="shared" si="11"/>
        <v>20.617967982574534</v>
      </c>
    </row>
    <row r="21" spans="1:38">
      <c r="B21" s="12">
        <v>9787</v>
      </c>
      <c r="C21" s="12">
        <v>5.37028073897</v>
      </c>
      <c r="D21" s="12">
        <v>1.20667980002E-4</v>
      </c>
      <c r="E21" s="12">
        <v>1.16999196366</v>
      </c>
      <c r="F21" s="13">
        <v>2.62892339777E-5</v>
      </c>
      <c r="G21" s="12">
        <v>4.7385479351800004E-3</v>
      </c>
      <c r="H21" s="13">
        <v>5.0721372761500003E-5</v>
      </c>
      <c r="I21" s="12">
        <v>40.146794901299998</v>
      </c>
      <c r="J21" s="12">
        <v>0.39337041233999998</v>
      </c>
      <c r="K21">
        <f t="shared" si="6"/>
        <v>-328.06971728506306</v>
      </c>
      <c r="L21">
        <f t="shared" si="7"/>
        <v>22.689663033539702</v>
      </c>
      <c r="O21" s="12">
        <v>9956</v>
      </c>
      <c r="P21" s="12">
        <v>5.37084471984</v>
      </c>
      <c r="Q21" s="12">
        <v>1.1542199312599999E-4</v>
      </c>
      <c r="R21" s="12">
        <v>1.1698691053100001</v>
      </c>
      <c r="S21" s="13">
        <v>2.5141040353200001E-5</v>
      </c>
      <c r="T21" s="12">
        <v>4.60062922833E-3</v>
      </c>
      <c r="U21" s="13">
        <v>4.7340188210400001E-5</v>
      </c>
      <c r="V21" s="12">
        <v>40.815635900300002</v>
      </c>
      <c r="W21" s="12">
        <v>0.38801615162000003</v>
      </c>
      <c r="X21">
        <f t="shared" si="8"/>
        <v>-433.04312540281467</v>
      </c>
      <c r="Y21">
        <f t="shared" si="9"/>
        <v>21.718842901295265</v>
      </c>
      <c r="AB21" s="12">
        <v>10119</v>
      </c>
      <c r="AC21" s="12">
        <v>5.3686250006299998</v>
      </c>
      <c r="AD21" s="12">
        <v>1.17311883422E-4</v>
      </c>
      <c r="AE21" s="12">
        <v>1.1703528010299999</v>
      </c>
      <c r="AF21" s="13">
        <v>2.5573827812799998E-5</v>
      </c>
      <c r="AG21" s="12">
        <v>4.3463821933299998E-3</v>
      </c>
      <c r="AH21" s="13">
        <v>4.81650690096E-5</v>
      </c>
      <c r="AI21" s="12">
        <v>36.264042163600003</v>
      </c>
      <c r="AJ21" s="12">
        <v>0.36798359024999999</v>
      </c>
      <c r="AK21">
        <f t="shared" si="10"/>
        <v>-19.760770394906803</v>
      </c>
      <c r="AL21">
        <f t="shared" si="11"/>
        <v>22.084840875448208</v>
      </c>
    </row>
    <row r="22" spans="1:38">
      <c r="B22" s="12">
        <v>9792</v>
      </c>
      <c r="C22" s="12">
        <v>5.3712726659400003</v>
      </c>
      <c r="D22" s="12">
        <v>1.41612306762E-4</v>
      </c>
      <c r="E22" s="12">
        <v>1.1697758981799999</v>
      </c>
      <c r="F22" s="13">
        <v>3.08408590736E-5</v>
      </c>
      <c r="G22" s="12">
        <v>5.1022096234800002E-3</v>
      </c>
      <c r="H22" s="13">
        <v>5.9661378248800002E-5</v>
      </c>
      <c r="I22" s="12">
        <v>38.499395351799997</v>
      </c>
      <c r="J22" s="12">
        <v>0.41431025342799999</v>
      </c>
      <c r="K22">
        <f t="shared" si="6"/>
        <v>-512.68175067327877</v>
      </c>
      <c r="L22">
        <f t="shared" si="7"/>
        <v>26.545318313174132</v>
      </c>
      <c r="O22" s="12">
        <v>9958</v>
      </c>
      <c r="P22" s="12">
        <v>5.3723829203699998</v>
      </c>
      <c r="Q22" s="12">
        <v>1.27560424317E-4</v>
      </c>
      <c r="R22" s="12">
        <v>1.1695341527800001</v>
      </c>
      <c r="S22" s="13">
        <v>2.7769106371099999E-5</v>
      </c>
      <c r="T22" s="12">
        <v>5.0549446203800004E-3</v>
      </c>
      <c r="U22" s="13">
        <v>5.3895822745899998E-5</v>
      </c>
      <c r="V22" s="12">
        <v>42.613109569899997</v>
      </c>
      <c r="W22" s="12">
        <v>0.417616550345</v>
      </c>
      <c r="X22">
        <f t="shared" si="8"/>
        <v>-719.23538365624631</v>
      </c>
      <c r="Y22">
        <f t="shared" si="9"/>
        <v>23.9419279826365</v>
      </c>
      <c r="AB22" s="12">
        <v>10121</v>
      </c>
      <c r="AC22" s="12">
        <v>5.3689138098800004</v>
      </c>
      <c r="AD22" s="12">
        <v>1.2783549583500001E-4</v>
      </c>
      <c r="AE22" s="12">
        <v>1.1702898444000001</v>
      </c>
      <c r="AF22" s="13">
        <v>2.78649626028E-5</v>
      </c>
      <c r="AG22" s="12">
        <v>4.65887546003E-3</v>
      </c>
      <c r="AH22" s="13">
        <v>5.2919468796100002E-5</v>
      </c>
      <c r="AI22" s="12">
        <v>36.8273645891</v>
      </c>
      <c r="AJ22" s="12">
        <v>0.38440241434599998</v>
      </c>
      <c r="AK22">
        <f t="shared" si="10"/>
        <v>-73.552572211395542</v>
      </c>
      <c r="AL22">
        <f t="shared" si="11"/>
        <v>24.023372248129519</v>
      </c>
    </row>
    <row r="23" spans="1:38">
      <c r="B23" s="12">
        <v>9797</v>
      </c>
      <c r="C23" s="12">
        <v>5.3706397288699996</v>
      </c>
      <c r="D23" s="12">
        <v>1.36212104932E-4</v>
      </c>
      <c r="E23" s="12">
        <v>1.1699137578400001</v>
      </c>
      <c r="F23" s="13">
        <v>2.9671775354299998E-5</v>
      </c>
      <c r="G23" s="12">
        <v>4.8440769884400001E-3</v>
      </c>
      <c r="H23" s="13">
        <v>5.7319939607499999E-5</v>
      </c>
      <c r="I23" s="12">
        <v>36.416133757600001</v>
      </c>
      <c r="J23" s="12">
        <v>0.39392935207000002</v>
      </c>
      <c r="K23">
        <f t="shared" si="6"/>
        <v>-394.89082842682848</v>
      </c>
      <c r="L23">
        <f t="shared" si="7"/>
        <v>25.554057258054783</v>
      </c>
      <c r="O23" s="12">
        <v>9960</v>
      </c>
      <c r="P23" s="12">
        <v>5.3713248827899998</v>
      </c>
      <c r="Q23" s="12">
        <v>1.12786052185E-4</v>
      </c>
      <c r="R23" s="12">
        <v>1.1697645263100001</v>
      </c>
      <c r="S23" s="13">
        <v>2.4562491710600001E-5</v>
      </c>
      <c r="T23" s="12">
        <v>4.9673511604200003E-3</v>
      </c>
      <c r="U23" s="13">
        <v>4.67624785411E-5</v>
      </c>
      <c r="V23" s="12">
        <v>49.0394119973</v>
      </c>
      <c r="W23" s="12">
        <v>0.42889336902300002</v>
      </c>
      <c r="X23">
        <f t="shared" si="8"/>
        <v>-522.39817573157552</v>
      </c>
      <c r="Y23">
        <f t="shared" si="9"/>
        <v>21.230007330810615</v>
      </c>
      <c r="AB23" s="12">
        <v>10123</v>
      </c>
      <c r="AC23" s="12">
        <v>5.3687891846799998</v>
      </c>
      <c r="AD23" s="12">
        <v>1.2443199041799999E-4</v>
      </c>
      <c r="AE23" s="12">
        <v>1.17031701023</v>
      </c>
      <c r="AF23" s="13">
        <v>2.7124342192399999E-5</v>
      </c>
      <c r="AG23" s="12">
        <v>4.4837718488699996E-3</v>
      </c>
      <c r="AH23" s="13">
        <v>5.1584268503999998E-5</v>
      </c>
      <c r="AI23" s="12">
        <v>35.624206082100002</v>
      </c>
      <c r="AJ23" s="12">
        <v>0.374602639244</v>
      </c>
      <c r="AK23">
        <f t="shared" si="10"/>
        <v>-50.341372000385178</v>
      </c>
      <c r="AL23">
        <f t="shared" si="11"/>
        <v>23.396387719694157</v>
      </c>
    </row>
    <row r="24" spans="1:38">
      <c r="B24" s="12">
        <v>9802</v>
      </c>
      <c r="C24" s="12">
        <v>5.36962025445</v>
      </c>
      <c r="D24" s="13">
        <v>1.10327540378E-4</v>
      </c>
      <c r="E24" s="12">
        <v>1.1701358772899999</v>
      </c>
      <c r="F24" s="13">
        <v>2.40423357952E-5</v>
      </c>
      <c r="G24" s="12">
        <v>4.5793438956E-3</v>
      </c>
      <c r="H24" s="13">
        <v>4.5474671064700003E-5</v>
      </c>
      <c r="I24" s="12">
        <v>44.418753338400002</v>
      </c>
      <c r="J24" s="12">
        <v>0.40631446685599998</v>
      </c>
      <c r="K24">
        <f t="shared" si="6"/>
        <v>-205.10612371820912</v>
      </c>
      <c r="L24">
        <f t="shared" si="7"/>
        <v>20.790927939105345</v>
      </c>
      <c r="O24" s="12">
        <v>9962</v>
      </c>
      <c r="P24" s="12">
        <v>5.3709751538599999</v>
      </c>
      <c r="Q24" s="13">
        <v>8.3569616648699997E-5</v>
      </c>
      <c r="R24" s="12">
        <v>1.16984069507</v>
      </c>
      <c r="S24" s="13">
        <v>1.8202120774399999E-5</v>
      </c>
      <c r="T24" s="12">
        <v>4.5553249124200001E-3</v>
      </c>
      <c r="U24" s="13">
        <v>3.4228506776200002E-5</v>
      </c>
      <c r="V24" s="12">
        <v>65.188189471599998</v>
      </c>
      <c r="W24" s="12">
        <v>0.45477069104000001</v>
      </c>
      <c r="X24">
        <f t="shared" si="8"/>
        <v>-457.31758227332193</v>
      </c>
      <c r="Y24">
        <f t="shared" si="9"/>
        <v>15.879022799506526</v>
      </c>
      <c r="AB24" s="12">
        <v>10125</v>
      </c>
      <c r="AC24" s="12">
        <v>5.3688012890500003</v>
      </c>
      <c r="AD24" s="13">
        <v>1.08465182003E-4</v>
      </c>
      <c r="AE24" s="12">
        <v>1.17031437166</v>
      </c>
      <c r="AF24" s="13">
        <v>2.3643706386E-5</v>
      </c>
      <c r="AG24" s="12">
        <v>4.4289395803600003E-3</v>
      </c>
      <c r="AH24" s="13">
        <v>4.4406894249900002E-5</v>
      </c>
      <c r="AI24" s="12">
        <v>41.515142658800002</v>
      </c>
      <c r="AJ24" s="12">
        <v>0.38338293376100002</v>
      </c>
      <c r="AK24">
        <f t="shared" si="10"/>
        <v>-52.595835660871465</v>
      </c>
      <c r="AL24">
        <f t="shared" si="11"/>
        <v>20.454543820806759</v>
      </c>
    </row>
    <row r="26" spans="1:38">
      <c r="A26" s="3" t="s">
        <v>22</v>
      </c>
      <c r="B26" s="12" t="s">
        <v>5</v>
      </c>
      <c r="C26" s="12" t="s">
        <v>6</v>
      </c>
      <c r="D26" s="12" t="s">
        <v>7</v>
      </c>
      <c r="E26" s="12" t="s">
        <v>8</v>
      </c>
      <c r="F26" s="12" t="s">
        <v>9</v>
      </c>
      <c r="G26" s="12" t="s">
        <v>10</v>
      </c>
      <c r="H26" s="12" t="s">
        <v>11</v>
      </c>
      <c r="I26" s="12" t="s">
        <v>12</v>
      </c>
      <c r="J26" s="12" t="s">
        <v>13</v>
      </c>
      <c r="K26" s="3" t="s">
        <v>18</v>
      </c>
      <c r="L26" s="3" t="s">
        <v>19</v>
      </c>
      <c r="N26" s="3" t="s">
        <v>22</v>
      </c>
      <c r="O26" s="12" t="s">
        <v>5</v>
      </c>
      <c r="P26" s="12" t="s">
        <v>6</v>
      </c>
      <c r="Q26" s="12" t="s">
        <v>7</v>
      </c>
      <c r="R26" s="12" t="s">
        <v>8</v>
      </c>
      <c r="S26" s="12" t="s">
        <v>9</v>
      </c>
      <c r="T26" s="12" t="s">
        <v>10</v>
      </c>
      <c r="U26" s="12" t="s">
        <v>11</v>
      </c>
      <c r="V26" s="12" t="s">
        <v>12</v>
      </c>
      <c r="W26" s="12" t="s">
        <v>13</v>
      </c>
      <c r="X26" s="3" t="s">
        <v>18</v>
      </c>
      <c r="Y26" s="3" t="s">
        <v>19</v>
      </c>
      <c r="AA26" s="3" t="s">
        <v>22</v>
      </c>
      <c r="AB26" s="12" t="s">
        <v>5</v>
      </c>
      <c r="AC26" s="12" t="s">
        <v>6</v>
      </c>
      <c r="AD26" s="12" t="s">
        <v>7</v>
      </c>
      <c r="AE26" s="12" t="s">
        <v>8</v>
      </c>
      <c r="AF26" s="12" t="s">
        <v>9</v>
      </c>
      <c r="AG26" s="12" t="s">
        <v>10</v>
      </c>
      <c r="AH26" s="12" t="s">
        <v>11</v>
      </c>
      <c r="AI26" s="12" t="s">
        <v>12</v>
      </c>
      <c r="AJ26" s="12" t="s">
        <v>13</v>
      </c>
      <c r="AK26" s="3" t="s">
        <v>18</v>
      </c>
      <c r="AL26" s="3" t="s">
        <v>19</v>
      </c>
    </row>
    <row r="27" spans="1:38">
      <c r="B27" s="12">
        <v>9854</v>
      </c>
      <c r="C27" s="12">
        <v>5.3668342495700001</v>
      </c>
      <c r="D27" s="13">
        <v>1.4898764916400001E-4</v>
      </c>
      <c r="E27" s="12">
        <v>1.17074331254</v>
      </c>
      <c r="F27" s="13">
        <v>3.2500779006399999E-5</v>
      </c>
      <c r="G27" s="12">
        <v>4.5473703778700003E-3</v>
      </c>
      <c r="H27" s="13">
        <v>6.2433980999899996E-5</v>
      </c>
      <c r="I27" s="12">
        <v>29.493968604199999</v>
      </c>
      <c r="J27" s="12">
        <v>0.36778712089900001</v>
      </c>
      <c r="K27">
        <f t="shared" ref="K27:K36" si="12">1000000*(E27-$E$38)/$E$38</f>
        <v>313.90254279412954</v>
      </c>
      <c r="L27">
        <f t="shared" ref="L27:L36" si="13">1000000*SQRT(((($F$38^2)*(E27^2))/$E$38^4)+((F27^2)/($E$38^2)))</f>
        <v>27.954056381995514</v>
      </c>
      <c r="O27" s="12">
        <v>10016</v>
      </c>
      <c r="P27" s="12">
        <v>5.36796851139</v>
      </c>
      <c r="Q27" s="13">
        <v>1.5424600487199999E-4</v>
      </c>
      <c r="R27" s="12">
        <v>1.1704959322799999</v>
      </c>
      <c r="S27" s="13">
        <v>3.3633640154599998E-5</v>
      </c>
      <c r="T27" s="12">
        <v>4.6968085048099996E-3</v>
      </c>
      <c r="U27" s="13">
        <v>6.4954445746399998E-5</v>
      </c>
      <c r="V27" s="12">
        <v>29.726992662299999</v>
      </c>
      <c r="W27" s="12">
        <v>0.37421222896799999</v>
      </c>
      <c r="X27">
        <f t="shared" ref="X27:X36" si="14">1000000*(R27-$E$38)/$E$38</f>
        <v>102.53433710622635</v>
      </c>
      <c r="Y27">
        <f t="shared" ref="Y27:Y36" si="15">1000000*SQRT(((($F$38^2)*(R27^2))/$E$38^4)+((S27^2)/($E$38^2)))</f>
        <v>28.915751041038348</v>
      </c>
      <c r="AB27" s="12">
        <v>10176</v>
      </c>
      <c r="AC27" s="12">
        <v>5.3678061422000001</v>
      </c>
      <c r="AD27" s="13">
        <v>2.1123761974799999E-4</v>
      </c>
      <c r="AE27" s="12">
        <v>1.17053133826</v>
      </c>
      <c r="AF27" s="13">
        <v>4.6063558777200003E-5</v>
      </c>
      <c r="AG27" s="12">
        <v>4.4853368609099999E-3</v>
      </c>
      <c r="AH27" s="13">
        <v>8.8246211573800006E-5</v>
      </c>
      <c r="AI27" s="12">
        <v>14.8690672696</v>
      </c>
      <c r="AJ27" s="12">
        <v>0.265432513122</v>
      </c>
      <c r="AK27">
        <f t="shared" ref="AK27:AK36" si="16">1000000*(AE27-$E$38)/$E$38</f>
        <v>132.78613837458636</v>
      </c>
      <c r="AL27">
        <f t="shared" ref="AL27:AL36" si="17">1000000*SQRT(((($F$38^2)*(AE27^2))/$E$38^4)+((AF27^2)/($E$38^2)))</f>
        <v>39.488287925613307</v>
      </c>
    </row>
    <row r="28" spans="1:38">
      <c r="B28" s="12">
        <v>9856</v>
      </c>
      <c r="C28" s="12">
        <v>5.3665619851599997</v>
      </c>
      <c r="D28" s="13">
        <v>1.5314063069500001E-4</v>
      </c>
      <c r="E28" s="12">
        <v>1.1708027084299999</v>
      </c>
      <c r="F28" s="13">
        <v>3.34101172563E-5</v>
      </c>
      <c r="G28" s="12">
        <v>4.6014886301499998E-3</v>
      </c>
      <c r="H28" s="13">
        <v>6.4597989004899995E-5</v>
      </c>
      <c r="I28" s="12">
        <v>29.102009520999999</v>
      </c>
      <c r="J28" s="12">
        <v>0.37091542055499999</v>
      </c>
      <c r="K28">
        <f t="shared" si="12"/>
        <v>364.65195462884139</v>
      </c>
      <c r="L28">
        <f t="shared" si="13"/>
        <v>28.726046324588768</v>
      </c>
      <c r="O28" s="12">
        <v>10018</v>
      </c>
      <c r="P28" s="12">
        <v>5.36715179733</v>
      </c>
      <c r="Q28" s="13">
        <v>1.5964142050499999E-4</v>
      </c>
      <c r="R28" s="12">
        <v>1.17067404546</v>
      </c>
      <c r="S28" s="13">
        <v>3.4820715832599998E-5</v>
      </c>
      <c r="T28" s="12">
        <v>4.7235693373999998E-3</v>
      </c>
      <c r="U28" s="13">
        <v>6.6918798472899994E-5</v>
      </c>
      <c r="V28" s="12">
        <v>28.678930675699998</v>
      </c>
      <c r="W28" s="12">
        <v>0.37129496031100001</v>
      </c>
      <c r="X28">
        <f t="shared" si="14"/>
        <v>254.7189263938717</v>
      </c>
      <c r="Y28">
        <f t="shared" si="15"/>
        <v>29.924029733853121</v>
      </c>
      <c r="AB28" s="12">
        <v>10178</v>
      </c>
      <c r="AC28" s="12">
        <v>5.36794117124</v>
      </c>
      <c r="AD28" s="13">
        <v>1.4324500028700001E-4</v>
      </c>
      <c r="AE28" s="12">
        <v>1.17050189388</v>
      </c>
      <c r="AF28" s="13">
        <v>3.1235167967800003E-5</v>
      </c>
      <c r="AG28" s="12">
        <v>4.4166271357800003E-3</v>
      </c>
      <c r="AH28" s="13">
        <v>5.9463542457699998E-5</v>
      </c>
      <c r="AI28" s="12">
        <v>29.688899608300002</v>
      </c>
      <c r="AJ28" s="12">
        <v>0.36361452125799998</v>
      </c>
      <c r="AK28">
        <f t="shared" si="16"/>
        <v>107.62808506756636</v>
      </c>
      <c r="AL28">
        <f t="shared" si="17"/>
        <v>26.880030894970517</v>
      </c>
    </row>
    <row r="29" spans="1:38">
      <c r="B29" s="12">
        <v>9858</v>
      </c>
      <c r="C29" s="12">
        <v>5.3659350978599996</v>
      </c>
      <c r="D29" s="13">
        <v>1.4989744965899999E-4</v>
      </c>
      <c r="E29" s="12">
        <v>1.1709394900600001</v>
      </c>
      <c r="F29" s="13">
        <v>3.2710206154899999E-5</v>
      </c>
      <c r="G29" s="12">
        <v>4.59954559871E-3</v>
      </c>
      <c r="H29" s="13">
        <v>6.3260737843100001E-5</v>
      </c>
      <c r="I29" s="12">
        <v>30.0567381587</v>
      </c>
      <c r="J29" s="12">
        <v>0.374801281077</v>
      </c>
      <c r="K29">
        <f t="shared" si="12"/>
        <v>481.52177966743898</v>
      </c>
      <c r="L29">
        <f t="shared" si="13"/>
        <v>28.13188394327965</v>
      </c>
      <c r="O29" s="12">
        <v>10020</v>
      </c>
      <c r="P29" s="12">
        <v>5.3655911358599999</v>
      </c>
      <c r="Q29" s="13">
        <v>1.49862365632E-4</v>
      </c>
      <c r="R29" s="12">
        <v>1.17101455331</v>
      </c>
      <c r="S29" s="13">
        <v>3.27067431536E-5</v>
      </c>
      <c r="T29" s="12">
        <v>4.5587361190399999E-3</v>
      </c>
      <c r="U29" s="13">
        <v>6.2707763378099998E-5</v>
      </c>
      <c r="V29" s="12">
        <v>29.520252941599999</v>
      </c>
      <c r="W29" s="12">
        <v>0.369518475372</v>
      </c>
      <c r="X29">
        <f t="shared" si="14"/>
        <v>545.65779628246571</v>
      </c>
      <c r="Y29">
        <f t="shared" si="15"/>
        <v>28.128967801258156</v>
      </c>
      <c r="AB29" s="12">
        <v>10180</v>
      </c>
      <c r="AC29" s="12">
        <v>5.3677599535300002</v>
      </c>
      <c r="AD29" s="13">
        <v>1.4505005690799999E-4</v>
      </c>
      <c r="AE29" s="12">
        <v>1.17054141049</v>
      </c>
      <c r="AF29" s="13">
        <v>3.1630903705700002E-5</v>
      </c>
      <c r="AG29" s="12">
        <v>4.4197234149299996E-3</v>
      </c>
      <c r="AH29" s="13">
        <v>6.0197720052700001E-5</v>
      </c>
      <c r="AI29" s="12">
        <v>29.343382600399998</v>
      </c>
      <c r="AJ29" s="12">
        <v>0.36453455804700002</v>
      </c>
      <c r="AK29">
        <f t="shared" si="16"/>
        <v>141.39211680789134</v>
      </c>
      <c r="AL29">
        <f t="shared" si="17"/>
        <v>27.215786861217772</v>
      </c>
    </row>
    <row r="30" spans="1:38">
      <c r="B30" s="12">
        <v>9860</v>
      </c>
      <c r="C30" s="12">
        <v>5.3650163122799999</v>
      </c>
      <c r="D30" s="13">
        <v>1.5206102678E-4</v>
      </c>
      <c r="E30" s="12">
        <v>1.1711400192400001</v>
      </c>
      <c r="F30" s="13">
        <v>3.3193702211200001E-5</v>
      </c>
      <c r="G30" s="12">
        <v>4.5649047198399999E-3</v>
      </c>
      <c r="H30" s="13">
        <v>6.3599640502899998E-5</v>
      </c>
      <c r="I30" s="12">
        <v>29.237076782599999</v>
      </c>
      <c r="J30" s="12">
        <v>0.37141091496899997</v>
      </c>
      <c r="K30">
        <f t="shared" si="12"/>
        <v>652.85918938907059</v>
      </c>
      <c r="L30">
        <f t="shared" si="13"/>
        <v>28.542402750970727</v>
      </c>
      <c r="O30" s="12">
        <v>10022</v>
      </c>
      <c r="P30" s="12">
        <v>5.3641034849000002</v>
      </c>
      <c r="Q30" s="13">
        <v>1.5577378383400001E-4</v>
      </c>
      <c r="R30" s="12">
        <v>1.1713393160400001</v>
      </c>
      <c r="S30" s="13">
        <v>3.4015741479699999E-5</v>
      </c>
      <c r="T30" s="12">
        <v>4.7034709217100004E-3</v>
      </c>
      <c r="U30" s="13">
        <v>6.5566378536499999E-5</v>
      </c>
      <c r="V30" s="12">
        <v>29.376363641800001</v>
      </c>
      <c r="W30" s="12">
        <v>0.37275269778100001</v>
      </c>
      <c r="X30">
        <f t="shared" si="14"/>
        <v>823.14362119995053</v>
      </c>
      <c r="Y30">
        <f t="shared" si="15"/>
        <v>29.240491315418129</v>
      </c>
      <c r="AB30" s="12">
        <v>10182</v>
      </c>
      <c r="AC30" s="12">
        <v>5.3676201834199997</v>
      </c>
      <c r="AD30" s="13">
        <v>1.43573617494E-4</v>
      </c>
      <c r="AE30" s="12">
        <v>1.1705718908</v>
      </c>
      <c r="AF30" s="13">
        <v>3.13105687728E-5</v>
      </c>
      <c r="AG30" s="12">
        <v>4.3931463479400003E-3</v>
      </c>
      <c r="AH30" s="13">
        <v>5.9896120772800002E-5</v>
      </c>
      <c r="AI30" s="12">
        <v>29.315715609600002</v>
      </c>
      <c r="AJ30" s="12">
        <v>0.36246479736699999</v>
      </c>
      <c r="AK30">
        <f t="shared" si="16"/>
        <v>167.43529597466704</v>
      </c>
      <c r="AL30">
        <f t="shared" si="17"/>
        <v>26.94401934763718</v>
      </c>
    </row>
    <row r="31" spans="1:38">
      <c r="B31" s="12">
        <v>9862</v>
      </c>
      <c r="C31" s="12">
        <v>5.3638353955699998</v>
      </c>
      <c r="D31" s="13">
        <v>1.52174795713E-4</v>
      </c>
      <c r="E31" s="12">
        <v>1.17139786064</v>
      </c>
      <c r="F31" s="13">
        <v>3.3233165635199999E-5</v>
      </c>
      <c r="G31" s="12">
        <v>4.6241178212400001E-3</v>
      </c>
      <c r="H31" s="13">
        <v>6.3954090846999998E-5</v>
      </c>
      <c r="I31" s="12">
        <v>29.6287520389</v>
      </c>
      <c r="J31" s="12">
        <v>0.37350982952299999</v>
      </c>
      <c r="K31">
        <f t="shared" si="12"/>
        <v>873.16566845096384</v>
      </c>
      <c r="L31">
        <f t="shared" si="13"/>
        <v>28.575987254300244</v>
      </c>
      <c r="O31" s="12">
        <v>10024</v>
      </c>
      <c r="P31" s="12">
        <v>5.36282139374</v>
      </c>
      <c r="Q31" s="13">
        <v>1.5318135264099999E-4</v>
      </c>
      <c r="R31" s="12">
        <v>1.1716193484499999</v>
      </c>
      <c r="S31" s="13">
        <v>3.3465637469399999E-5</v>
      </c>
      <c r="T31" s="12">
        <v>4.5969440712100001E-3</v>
      </c>
      <c r="U31" s="13">
        <v>6.3667967321300004E-5</v>
      </c>
      <c r="V31" s="12">
        <v>28.9987697645</v>
      </c>
      <c r="W31" s="12">
        <v>0.367865080382</v>
      </c>
      <c r="X31">
        <f t="shared" si="14"/>
        <v>1062.4106833176734</v>
      </c>
      <c r="Y31">
        <f t="shared" si="15"/>
        <v>28.773437600591382</v>
      </c>
      <c r="AB31" s="12">
        <v>10184</v>
      </c>
      <c r="AC31" s="12">
        <v>5.3678947954299998</v>
      </c>
      <c r="AD31" s="13">
        <v>1.42438144134E-4</v>
      </c>
      <c r="AE31" s="12">
        <v>1.1705120064100001</v>
      </c>
      <c r="AF31" s="13">
        <v>3.1059766301900002E-5</v>
      </c>
      <c r="AG31" s="12">
        <v>4.4099615354300003E-3</v>
      </c>
      <c r="AH31" s="13">
        <v>5.9179439877899998E-5</v>
      </c>
      <c r="AI31" s="12">
        <v>29.737744348300001</v>
      </c>
      <c r="AJ31" s="12">
        <v>0.36360448504999998</v>
      </c>
      <c r="AK31">
        <f t="shared" si="16"/>
        <v>116.26849688165126</v>
      </c>
      <c r="AL31">
        <f t="shared" si="17"/>
        <v>26.731242214045377</v>
      </c>
    </row>
    <row r="32" spans="1:38">
      <c r="B32" s="12">
        <v>9864</v>
      </c>
      <c r="C32" s="12">
        <v>5.3610046580099997</v>
      </c>
      <c r="D32" s="13">
        <v>1.4826609405699999E-4</v>
      </c>
      <c r="E32" s="12">
        <v>1.1720163864799999</v>
      </c>
      <c r="F32" s="13">
        <v>3.2413755047600001E-5</v>
      </c>
      <c r="G32" s="12">
        <v>4.5668140532999996E-3</v>
      </c>
      <c r="H32" s="13">
        <v>6.1972113310999996E-5</v>
      </c>
      <c r="I32" s="12">
        <v>29.919296296900001</v>
      </c>
      <c r="J32" s="12">
        <v>0.37079781364100001</v>
      </c>
      <c r="K32">
        <f t="shared" si="12"/>
        <v>1401.6504269857817</v>
      </c>
      <c r="L32">
        <f t="shared" si="13"/>
        <v>27.880594254991117</v>
      </c>
      <c r="O32" s="12">
        <v>10026</v>
      </c>
      <c r="P32" s="12">
        <v>5.3610724372499998</v>
      </c>
      <c r="Q32" s="13">
        <v>1.54329588585E-4</v>
      </c>
      <c r="R32" s="12">
        <v>1.1720015688500001</v>
      </c>
      <c r="S32" s="13">
        <v>3.3738495806300002E-5</v>
      </c>
      <c r="T32" s="12">
        <v>4.6015353245400003E-3</v>
      </c>
      <c r="U32" s="13">
        <v>6.5247149961499999E-5</v>
      </c>
      <c r="V32" s="12">
        <v>28.752159804400002</v>
      </c>
      <c r="W32" s="12">
        <v>0.37070222601500002</v>
      </c>
      <c r="X32">
        <f t="shared" si="14"/>
        <v>1388.9898538841826</v>
      </c>
      <c r="Y32">
        <f t="shared" si="15"/>
        <v>29.00524791669212</v>
      </c>
      <c r="AB32" s="12">
        <v>10186</v>
      </c>
      <c r="AC32" s="12">
        <v>5.3676749666700001</v>
      </c>
      <c r="AD32" s="13">
        <v>1.4625454866999999E-4</v>
      </c>
      <c r="AE32" s="12">
        <v>1.1705599437700001</v>
      </c>
      <c r="AF32" s="13">
        <v>3.1894575832299998E-5</v>
      </c>
      <c r="AG32" s="12">
        <v>4.4695617398400004E-3</v>
      </c>
      <c r="AH32" s="13">
        <v>6.1202939692600006E-5</v>
      </c>
      <c r="AI32" s="12">
        <v>29.6439893077</v>
      </c>
      <c r="AJ32" s="12">
        <v>0.36801367727599998</v>
      </c>
      <c r="AK32">
        <f t="shared" si="16"/>
        <v>157.22743907294623</v>
      </c>
      <c r="AL32">
        <f t="shared" si="17"/>
        <v>27.43952529509782</v>
      </c>
    </row>
    <row r="33" spans="1:38">
      <c r="B33" s="12">
        <v>9866</v>
      </c>
      <c r="C33" s="12">
        <v>5.3576761449200001</v>
      </c>
      <c r="D33" s="12">
        <v>1.74728332635E-4</v>
      </c>
      <c r="E33" s="12">
        <v>1.1727445140799999</v>
      </c>
      <c r="F33" s="13">
        <v>3.82463754824E-5</v>
      </c>
      <c r="G33" s="12">
        <v>4.5513629115799996E-3</v>
      </c>
      <c r="H33" s="13">
        <v>7.3612899937100005E-5</v>
      </c>
      <c r="I33" s="12">
        <v>23.852598686699999</v>
      </c>
      <c r="J33" s="12">
        <v>0.35026220928000001</v>
      </c>
      <c r="K33">
        <f t="shared" si="12"/>
        <v>2023.7818142023921</v>
      </c>
      <c r="L33">
        <f t="shared" si="13"/>
        <v>32.836203115024041</v>
      </c>
      <c r="O33" s="12">
        <v>10028</v>
      </c>
      <c r="P33" s="12">
        <v>5.3587394397299999</v>
      </c>
      <c r="Q33" s="12">
        <v>1.66116557656E-4</v>
      </c>
      <c r="R33" s="12">
        <v>1.17251181511</v>
      </c>
      <c r="S33" s="13">
        <v>3.6346911195599998E-5</v>
      </c>
      <c r="T33" s="12">
        <v>4.7260381485200002E-3</v>
      </c>
      <c r="U33" s="13">
        <v>6.9821420481000002E-5</v>
      </c>
      <c r="V33" s="12">
        <v>27.115360340999999</v>
      </c>
      <c r="W33" s="12">
        <v>0.365843205108</v>
      </c>
      <c r="X33">
        <f t="shared" si="14"/>
        <v>1824.957689131573</v>
      </c>
      <c r="Y33">
        <f t="shared" si="15"/>
        <v>31.221373143323348</v>
      </c>
      <c r="AB33" s="12">
        <v>10188</v>
      </c>
      <c r="AC33" s="12">
        <v>5.3677840614700001</v>
      </c>
      <c r="AD33" s="12">
        <v>1.5394354217699999E-4</v>
      </c>
      <c r="AE33" s="12">
        <v>1.1705361533200001</v>
      </c>
      <c r="AF33" s="13">
        <v>3.3569994549899999E-5</v>
      </c>
      <c r="AG33" s="12">
        <v>4.4151932497200003E-3</v>
      </c>
      <c r="AH33" s="13">
        <v>6.4086760141800005E-5</v>
      </c>
      <c r="AI33" s="12">
        <v>26.829432081099998</v>
      </c>
      <c r="AJ33" s="12">
        <v>0.35363874807899998</v>
      </c>
      <c r="AK33">
        <f t="shared" si="16"/>
        <v>136.90025238065292</v>
      </c>
      <c r="AL33">
        <f t="shared" si="17"/>
        <v>28.861718718186804</v>
      </c>
    </row>
    <row r="34" spans="1:38">
      <c r="B34" s="12">
        <v>9868</v>
      </c>
      <c r="C34" s="12">
        <v>5.35714242274</v>
      </c>
      <c r="D34" s="12">
        <v>2.7561967870899998E-4</v>
      </c>
      <c r="E34" s="12">
        <v>1.17286135245</v>
      </c>
      <c r="F34" s="13">
        <v>6.0342556464400003E-5</v>
      </c>
      <c r="G34" s="12">
        <v>5.11963149168E-3</v>
      </c>
      <c r="H34" s="13">
        <v>1.18102291445E-4</v>
      </c>
      <c r="I34" s="12">
        <v>15.637883745</v>
      </c>
      <c r="J34" s="12">
        <v>0.329825000536</v>
      </c>
      <c r="K34">
        <f t="shared" si="12"/>
        <v>2123.6115929503617</v>
      </c>
      <c r="L34">
        <f t="shared" si="13"/>
        <v>51.658254588604969</v>
      </c>
      <c r="O34" s="12">
        <v>10030</v>
      </c>
      <c r="P34" s="12">
        <v>5.3565687640900004</v>
      </c>
      <c r="Q34" s="12">
        <v>2.3471317869100001E-4</v>
      </c>
      <c r="R34" s="12">
        <v>1.17298695936</v>
      </c>
      <c r="S34" s="13">
        <v>5.1397734243500001E-5</v>
      </c>
      <c r="T34" s="12">
        <v>4.8880414353000001E-3</v>
      </c>
      <c r="U34" s="13">
        <v>9.9779413763999999E-5</v>
      </c>
      <c r="V34" s="12">
        <v>17.8517697994</v>
      </c>
      <c r="W34" s="12">
        <v>0.33195822109899997</v>
      </c>
      <c r="X34">
        <f t="shared" si="14"/>
        <v>2230.9334430797539</v>
      </c>
      <c r="Y34">
        <f t="shared" si="15"/>
        <v>44.032945898937321</v>
      </c>
      <c r="AB34" s="12">
        <v>10190</v>
      </c>
      <c r="AC34" s="12">
        <v>5.3680966651200004</v>
      </c>
      <c r="AD34" s="12">
        <v>2.03246325537E-4</v>
      </c>
      <c r="AE34" s="12">
        <v>1.17046798878</v>
      </c>
      <c r="AF34" s="13">
        <v>4.4316138981500002E-5</v>
      </c>
      <c r="AG34" s="12">
        <v>4.6662465505000004E-3</v>
      </c>
      <c r="AH34" s="13">
        <v>8.5287096913899999E-5</v>
      </c>
      <c r="AI34" s="12">
        <v>20.0155293736</v>
      </c>
      <c r="AJ34" s="12">
        <v>0.33267047216899998</v>
      </c>
      <c r="AK34">
        <f t="shared" si="16"/>
        <v>78.658675177425366</v>
      </c>
      <c r="AL34">
        <f t="shared" si="17"/>
        <v>38.000354455980023</v>
      </c>
    </row>
    <row r="35" spans="1:38">
      <c r="B35" s="12">
        <v>9870</v>
      </c>
      <c r="C35" s="12">
        <v>5.3588733624499998</v>
      </c>
      <c r="D35" s="12">
        <v>1.66277823302E-4</v>
      </c>
      <c r="E35" s="12">
        <v>1.1724825130600001</v>
      </c>
      <c r="F35" s="13">
        <v>3.6380378289499999E-5</v>
      </c>
      <c r="G35" s="12">
        <v>4.5409450918000001E-3</v>
      </c>
      <c r="H35" s="13">
        <v>7.0126900717999995E-5</v>
      </c>
      <c r="I35" s="12">
        <v>25.130972017200001</v>
      </c>
      <c r="J35" s="12">
        <v>0.35204576735900001</v>
      </c>
      <c r="K35">
        <f t="shared" si="12"/>
        <v>1799.921246322971</v>
      </c>
      <c r="L35">
        <f t="shared" si="13"/>
        <v>31.249808514901993</v>
      </c>
      <c r="O35" s="12">
        <v>10032</v>
      </c>
      <c r="P35" s="12">
        <v>5.3571744152000003</v>
      </c>
      <c r="Q35" s="12">
        <v>1.70963220966E-4</v>
      </c>
      <c r="R35" s="12">
        <v>1.17285434825</v>
      </c>
      <c r="S35" s="13">
        <v>3.7429238169099999E-5</v>
      </c>
      <c r="T35" s="12">
        <v>4.5123885826500003E-3</v>
      </c>
      <c r="U35" s="13">
        <v>7.1374167500900003E-5</v>
      </c>
      <c r="V35" s="12">
        <v>24.208013916799999</v>
      </c>
      <c r="W35" s="12">
        <v>0.34792736399399998</v>
      </c>
      <c r="X35">
        <f t="shared" si="14"/>
        <v>2117.627020105796</v>
      </c>
      <c r="Y35">
        <f t="shared" si="15"/>
        <v>32.141470837416641</v>
      </c>
      <c r="AB35" s="12">
        <v>10192</v>
      </c>
      <c r="AC35" s="12">
        <v>5.3676341345700003</v>
      </c>
      <c r="AD35" s="12">
        <v>1.4704614442600001E-4</v>
      </c>
      <c r="AE35" s="12">
        <v>1.1705688483300001</v>
      </c>
      <c r="AF35" s="13">
        <v>3.2067691578300001E-5</v>
      </c>
      <c r="AG35" s="12">
        <v>4.3886672490400002E-3</v>
      </c>
      <c r="AH35" s="13">
        <v>6.1494386256399997E-5</v>
      </c>
      <c r="AI35" s="12">
        <v>28.128568883</v>
      </c>
      <c r="AJ35" s="12">
        <v>0.35723099508</v>
      </c>
      <c r="AK35">
        <f t="shared" si="16"/>
        <v>164.83572952281776</v>
      </c>
      <c r="AL35">
        <f t="shared" si="17"/>
        <v>27.586434981770509</v>
      </c>
    </row>
    <row r="36" spans="1:38">
      <c r="B36" s="12">
        <v>9872</v>
      </c>
      <c r="C36" s="12">
        <v>5.3616775837099997</v>
      </c>
      <c r="D36" s="13">
        <v>1.5047838988800001E-4</v>
      </c>
      <c r="E36" s="12">
        <v>1.1718692907399999</v>
      </c>
      <c r="F36" s="13">
        <v>3.2889147337799997E-5</v>
      </c>
      <c r="G36" s="12">
        <v>4.5227034203999998E-3</v>
      </c>
      <c r="H36" s="13">
        <v>6.35041188702E-5</v>
      </c>
      <c r="I36" s="12">
        <v>28.934085691500002</v>
      </c>
      <c r="J36" s="12">
        <v>0.36882190368200002</v>
      </c>
      <c r="K36">
        <f t="shared" si="12"/>
        <v>1275.9679548752779</v>
      </c>
      <c r="L36">
        <f t="shared" si="13"/>
        <v>28.284073402126676</v>
      </c>
      <c r="O36" s="12">
        <v>10034</v>
      </c>
      <c r="P36" s="12">
        <v>5.3602850318200002</v>
      </c>
      <c r="Q36" s="13">
        <v>1.4760703223400001E-4</v>
      </c>
      <c r="R36" s="12">
        <v>1.17217373141</v>
      </c>
      <c r="S36" s="13">
        <v>3.2278336828900002E-5</v>
      </c>
      <c r="T36" s="12">
        <v>4.4650605485799999E-3</v>
      </c>
      <c r="U36" s="13">
        <v>6.18969098548E-5</v>
      </c>
      <c r="V36" s="12">
        <v>28.807263536000001</v>
      </c>
      <c r="W36" s="12">
        <v>0.36314425447100002</v>
      </c>
      <c r="X36">
        <f t="shared" si="14"/>
        <v>1536.0900768115207</v>
      </c>
      <c r="Y36">
        <f t="shared" si="15"/>
        <v>27.765711924010969</v>
      </c>
      <c r="AB36" s="12">
        <v>10194</v>
      </c>
      <c r="AC36" s="12">
        <v>5.3677678487899998</v>
      </c>
      <c r="AD36" s="13">
        <v>1.4383934044100001E-4</v>
      </c>
      <c r="AE36" s="12">
        <v>1.1705396887799999</v>
      </c>
      <c r="AF36" s="13">
        <v>3.1366791846699997E-5</v>
      </c>
      <c r="AG36" s="12">
        <v>4.4415870580199997E-3</v>
      </c>
      <c r="AH36" s="13">
        <v>6.0445221600399998E-5</v>
      </c>
      <c r="AI36" s="12">
        <v>29.651737969999999</v>
      </c>
      <c r="AJ36" s="12">
        <v>0.36510022104700002</v>
      </c>
      <c r="AK36">
        <f t="shared" si="16"/>
        <v>139.92104246492985</v>
      </c>
      <c r="AL36">
        <f t="shared" si="17"/>
        <v>26.991706622552861</v>
      </c>
    </row>
    <row r="38" spans="1:38">
      <c r="A38" s="14" t="s">
        <v>24</v>
      </c>
      <c r="B38" s="15">
        <v>10232</v>
      </c>
      <c r="C38" s="15">
        <v>5.3685189124499999</v>
      </c>
      <c r="D38" s="16">
        <v>1.7209863316599999E-5</v>
      </c>
      <c r="E38" s="15">
        <v>1.1703759285599999</v>
      </c>
      <c r="F38" s="16">
        <v>3.7518746023E-6</v>
      </c>
      <c r="G38" s="15">
        <v>4.3567856806900002E-3</v>
      </c>
      <c r="H38" s="16">
        <v>6.9038083249800002E-6</v>
      </c>
      <c r="I38" s="15">
        <v>1294.65207897</v>
      </c>
      <c r="J38" s="15">
        <v>1.9335642525400001</v>
      </c>
    </row>
    <row r="39" spans="1:38">
      <c r="B39" s="1"/>
      <c r="C39" s="1"/>
      <c r="D39" s="1"/>
      <c r="E39" s="1"/>
      <c r="F39" s="1"/>
      <c r="G39" s="1"/>
      <c r="H39" s="1"/>
      <c r="I39" s="1"/>
      <c r="J39" s="1"/>
    </row>
    <row r="41" spans="1:38">
      <c r="D41" s="2"/>
      <c r="F41" s="2"/>
      <c r="H41" s="2"/>
    </row>
    <row r="42" spans="1:38">
      <c r="B42" s="3" t="s">
        <v>25</v>
      </c>
      <c r="D42" s="2"/>
      <c r="F42" s="2"/>
      <c r="H42" s="2"/>
    </row>
  </sheetData>
  <mergeCells count="3">
    <mergeCell ref="A1:L1"/>
    <mergeCell ref="N1:Y1"/>
    <mergeCell ref="AA1:AL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lattice strain</vt:lpstr>
      <vt:lpstr>Residual stress</vt:lpstr>
      <vt:lpstr>Sheet3</vt:lpstr>
      <vt:lpstr>'Residual stress'!Druckbereich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2022-11-28T06:21:43Z</dcterms:modified>
</cp:coreProperties>
</file>